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9105" tabRatio="741" activeTab="0"/>
  </bookViews>
  <sheets>
    <sheet name="Income stmt" sheetId="1" r:id="rId1"/>
    <sheet name="B.Sheet" sheetId="2" r:id="rId2"/>
    <sheet name="Notes" sheetId="3" r:id="rId3"/>
    <sheet name="Accts" sheetId="4" state="hidden" r:id="rId4"/>
  </sheets>
  <definedNames>
    <definedName name="\c">#REF!</definedName>
    <definedName name="\d">#REF!</definedName>
    <definedName name="_Order1" hidden="1">255</definedName>
    <definedName name="_P">#REF!</definedName>
    <definedName name="BS1_">#REF!</definedName>
    <definedName name="BS2_">#REF!</definedName>
    <definedName name="BS3_">#REF!</definedName>
    <definedName name="HEAD">#REF!</definedName>
    <definedName name="HEAD1">#REF!</definedName>
    <definedName name="PG1">#REF!</definedName>
    <definedName name="PG2">#REF!</definedName>
    <definedName name="PG3">#REF!</definedName>
    <definedName name="PLDEPT">#REF!</definedName>
    <definedName name="PLDET">#REF!</definedName>
    <definedName name="PLSUM">#REF!</definedName>
    <definedName name="_xlnm.Print_Area" localSheetId="1">'B.Sheet'!$A$1:$H$50</definedName>
    <definedName name="_xlnm.Print_Area" localSheetId="0">'Income stmt'!$A$1:$J$51</definedName>
    <definedName name="_xlnm.Print_Area" localSheetId="2">'Notes'!$A$1:$J$115</definedName>
    <definedName name="PRINT_AREA_MI">#REF!</definedName>
    <definedName name="Z_4E97278B_E5D5_11D3_97F3_006008D286AC_.wvu.Cols" localSheetId="0" hidden="1">'Income stmt'!#REF!</definedName>
    <definedName name="Z_4E97278B_E5D5_11D3_97F3_006008D286AC_.wvu.PrintArea" localSheetId="0" hidden="1">'Income stmt'!$A$1:$J$61</definedName>
    <definedName name="Z_4E97278B_E5D5_11D3_97F3_006008D286AC_.wvu.Rows" localSheetId="0" hidden="1">'Income stmt'!#REF!,'Income stmt'!#REF!</definedName>
    <definedName name="Z_84808E20_2FC4_11D4_8B88_00C04FF4D284_.wvu.PrintArea" localSheetId="0" hidden="1">'Income stmt'!$A$1:$J$61</definedName>
    <definedName name="Z_84808E20_2FC4_11D4_8B88_00C04FF4D284_.wvu.Rows" localSheetId="0" hidden="1">'Income stmt'!#REF!,'Income stmt'!#REF!,'Income stmt'!#REF!,'Income stmt'!#REF!,'Income stmt'!#REF!</definedName>
    <definedName name="Z_D06ECB20_2FF2_11D4_96B2_00A00CC3B01B_.wvu.PrintArea" localSheetId="0" hidden="1">'Income stmt'!$A$1:$J$61</definedName>
    <definedName name="Z_D06ECB20_2FF2_11D4_96B2_00A00CC3B01B_.wvu.Rows" localSheetId="0" hidden="1">'Income stmt'!#REF!,'Income stmt'!#REF!,'Income stmt'!#REF!,'Income stmt'!#REF!,'Income stmt'!#REF!</definedName>
    <definedName name="zz">'Notes'!$A$115:A65360</definedName>
  </definedNames>
  <calcPr fullCalcOnLoad="1" iterate="1" iterateCount="500" iterateDelta="0.001"/>
</workbook>
</file>

<file path=xl/comments4.xml><?xml version="1.0" encoding="utf-8"?>
<comments xmlns="http://schemas.openxmlformats.org/spreadsheetml/2006/main">
  <authors>
    <author>A satisfied Microsoft Office user</author>
  </authors>
  <commentList>
    <comment ref="B17" authorId="0">
      <text>
        <r>
          <rPr>
            <sz val="7"/>
            <rFont val="Tahoma"/>
            <family val="0"/>
          </rPr>
          <t>AKM: Reclassed RM1.588m and RM167k to FRNs and commercial papers respectively (being discount on the financial instruments), and RM2.985m to prepayments</t>
        </r>
      </text>
    </comment>
    <comment ref="B22" authorId="0">
      <text>
        <r>
          <rPr>
            <sz val="7"/>
            <rFont val="Tahoma"/>
            <family val="0"/>
          </rPr>
          <t xml:space="preserve">AKM: Reclassed RM2.985m from deferred exp
</t>
        </r>
      </text>
    </comment>
    <comment ref="B33" authorId="0">
      <text>
        <r>
          <rPr>
            <sz val="7"/>
            <rFont val="Tahoma"/>
            <family val="0"/>
          </rPr>
          <t>AKM: Reclassed RM60m from FRNs and RM167k from deferred exp being discount on commercial papers</t>
        </r>
      </text>
    </comment>
    <comment ref="B35" authorId="0">
      <text>
        <r>
          <rPr>
            <sz val="7"/>
            <rFont val="Tahoma"/>
            <family val="0"/>
          </rPr>
          <t>AKM: Reclassed RM103k from deferred tax</t>
        </r>
      </text>
    </comment>
    <comment ref="B65" authorId="0">
      <text>
        <r>
          <rPr>
            <sz val="7"/>
            <rFont val="Tahoma"/>
            <family val="0"/>
          </rPr>
          <t>AKM: Reclassed RM1.588m from deferred exp being discount on FRNs and reclassed RM60m to short term borrowings being FRNs due within 12 mths</t>
        </r>
      </text>
    </comment>
    <comment ref="B67" authorId="0">
      <text>
        <r>
          <rPr>
            <sz val="7"/>
            <rFont val="Tahoma"/>
            <family val="0"/>
          </rPr>
          <t>AKM: Reclassed RM103k to other creditors</t>
        </r>
      </text>
    </comment>
  </commentList>
</comments>
</file>

<file path=xl/sharedStrings.xml><?xml version="1.0" encoding="utf-8"?>
<sst xmlns="http://schemas.openxmlformats.org/spreadsheetml/2006/main" count="285" uniqueCount="237">
  <si>
    <t>Consolidated Profit before taxation</t>
  </si>
  <si>
    <t>Bal Sheet</t>
  </si>
  <si>
    <t>Notes</t>
  </si>
  <si>
    <t>Income</t>
  </si>
  <si>
    <t>B. Sheet</t>
  </si>
  <si>
    <t>Income stmt</t>
  </si>
  <si>
    <t>(m)</t>
  </si>
  <si>
    <t>Associated companies</t>
  </si>
  <si>
    <t>KEDAH CEMENT HOLDINGS BERHAD</t>
  </si>
  <si>
    <t>CONSOLIDATED BALANCE SHEET AS AT 31 DECEMBER 1999</t>
  </si>
  <si>
    <t>RM'000</t>
  </si>
  <si>
    <t>Fixed Assets</t>
  </si>
  <si>
    <t>Investment in subsidiary companies</t>
  </si>
  <si>
    <t>Investment in associate companies</t>
  </si>
  <si>
    <t>Investments</t>
  </si>
  <si>
    <t>Advance to subsidiary company</t>
  </si>
  <si>
    <t>Deferred expenditure</t>
  </si>
  <si>
    <t>Current Assets</t>
  </si>
  <si>
    <t>Stocks</t>
  </si>
  <si>
    <t>Trade Debtors</t>
  </si>
  <si>
    <t>Other debtors and prepayments</t>
  </si>
  <si>
    <t>Amount due from subsidiaries</t>
  </si>
  <si>
    <t>Amount due from related company-KC group</t>
  </si>
  <si>
    <t>Short term investment</t>
  </si>
  <si>
    <t>Cash and bank balances</t>
  </si>
  <si>
    <t>Current Liabilities</t>
  </si>
  <si>
    <t>Bank overdrafts</t>
  </si>
  <si>
    <t>Short term loans</t>
  </si>
  <si>
    <t>Trade creditors</t>
  </si>
  <si>
    <t>Other creditors and accruals</t>
  </si>
  <si>
    <t>Amount due to holding company</t>
  </si>
  <si>
    <t>Amount due to related company- KC group</t>
  </si>
  <si>
    <t>Provision for taxation</t>
  </si>
  <si>
    <t>Net Current liabilities</t>
  </si>
  <si>
    <t>Represented by:</t>
  </si>
  <si>
    <t>Share Capital</t>
  </si>
  <si>
    <t>Share Premium</t>
  </si>
  <si>
    <t xml:space="preserve"> </t>
  </si>
  <si>
    <t>Revaluation Reserve</t>
  </si>
  <si>
    <t>Merger Reserve</t>
  </si>
  <si>
    <t>Retained Profit/(Accumulated Losses)</t>
  </si>
  <si>
    <t>Holding company advance</t>
  </si>
  <si>
    <t>Long term loan</t>
  </si>
  <si>
    <t>Fixed rate bonds</t>
  </si>
  <si>
    <t>Floating rate notes</t>
  </si>
  <si>
    <t>Deferred income</t>
  </si>
  <si>
    <t>Deferred taxation</t>
  </si>
  <si>
    <t>Retirement benefits</t>
  </si>
  <si>
    <t>Validation Check</t>
  </si>
  <si>
    <t>CONSOLIDATED PROFIT &amp; LOSS ACCOUNT</t>
  </si>
  <si>
    <t>Turnover</t>
  </si>
  <si>
    <t>Less: Expenses</t>
  </si>
  <si>
    <t>(Loss)/Profit before tax</t>
  </si>
  <si>
    <t>Share of profit of asso co.</t>
  </si>
  <si>
    <t>Taxation</t>
  </si>
  <si>
    <t>(Loss)/Profit after taxation</t>
  </si>
  <si>
    <t>Dividends</t>
  </si>
  <si>
    <t>Accumulated losses b/f</t>
  </si>
  <si>
    <t>Accumulated losses c/f</t>
  </si>
  <si>
    <t>31/12/1999</t>
  </si>
  <si>
    <t>31/3/1999</t>
  </si>
  <si>
    <t>Amount due from related companies</t>
  </si>
  <si>
    <t>Amount due to holding companies</t>
  </si>
  <si>
    <t>Amount due to related companies</t>
  </si>
  <si>
    <t>Long Term and Deferred Liabilities</t>
  </si>
  <si>
    <t>CONSOLIDATED BALANCE SHEET</t>
  </si>
  <si>
    <t xml:space="preserve">KEDAH CEMENT HOLDINGS BERHAD ("The Company") </t>
  </si>
  <si>
    <t>The figures have not been audited.</t>
  </si>
  <si>
    <t>CONSOLIDATED INCOME STATEMENT</t>
  </si>
  <si>
    <t>1 (a)</t>
  </si>
  <si>
    <t>(b)</t>
  </si>
  <si>
    <t>(c)</t>
  </si>
  <si>
    <t>2 (a)</t>
  </si>
  <si>
    <t>(d)</t>
  </si>
  <si>
    <t xml:space="preserve">Exceptional items </t>
  </si>
  <si>
    <t>(e)</t>
  </si>
  <si>
    <t>(f)</t>
  </si>
  <si>
    <t>(g)</t>
  </si>
  <si>
    <t>(h)</t>
  </si>
  <si>
    <t>(i)</t>
  </si>
  <si>
    <t>(j)</t>
  </si>
  <si>
    <t>(k)</t>
  </si>
  <si>
    <t>(l)</t>
  </si>
  <si>
    <t>Net tangible assets per share (RM)</t>
  </si>
  <si>
    <t>Remarks:</t>
  </si>
  <si>
    <t>(ii)</t>
  </si>
  <si>
    <t xml:space="preserve"> As at End of Current Quarter</t>
  </si>
  <si>
    <t>Note</t>
  </si>
  <si>
    <t xml:space="preserve">Current Assets </t>
  </si>
  <si>
    <t>Other Debtors</t>
  </si>
  <si>
    <t>Related Companies</t>
  </si>
  <si>
    <t>Cash and Bank Balances</t>
  </si>
  <si>
    <t>Short Term Borrowings</t>
  </si>
  <si>
    <t>Net Current Liabilities</t>
  </si>
  <si>
    <t>Shareholders' Funds</t>
  </si>
  <si>
    <t>Reserves</t>
  </si>
  <si>
    <t>Accumulated Losses</t>
  </si>
  <si>
    <t>Total Reserves</t>
  </si>
  <si>
    <t>Shareholders' funds</t>
  </si>
  <si>
    <t>Minority Interests</t>
  </si>
  <si>
    <t>Long Term Borrowings</t>
  </si>
  <si>
    <t>Other Long Term Liabilities</t>
  </si>
  <si>
    <t>NOTES</t>
  </si>
  <si>
    <t>Accounting Policies</t>
  </si>
  <si>
    <t>Extraordinary Item</t>
  </si>
  <si>
    <t>Quoted Securities</t>
  </si>
  <si>
    <t xml:space="preserve">RM'000 </t>
  </si>
  <si>
    <t>At cost</t>
  </si>
  <si>
    <t>Provision for diminution in value</t>
  </si>
  <si>
    <t>At book value</t>
  </si>
  <si>
    <t>Capital Issues and Dealings in Own Shares</t>
  </si>
  <si>
    <t>Group Borrowings and Debt Securities</t>
  </si>
  <si>
    <t xml:space="preserve">Contingent Liabilities </t>
  </si>
  <si>
    <t>Off  Balance Sheet Financial Instruments</t>
  </si>
  <si>
    <t>Material Litigations</t>
  </si>
  <si>
    <t>Segment Information</t>
  </si>
  <si>
    <t>The Group operates principally in only one industry segment and one geographical segment.</t>
  </si>
  <si>
    <t>Comparison with Preceding Quarter</t>
  </si>
  <si>
    <t>Review of Performance</t>
  </si>
  <si>
    <t>Profit Forecast/Profit Guarantee</t>
  </si>
  <si>
    <t>Dividend</t>
  </si>
  <si>
    <t xml:space="preserve">Exceptional Items   </t>
  </si>
  <si>
    <t>There is no pending material litigation as at the date of this report.</t>
  </si>
  <si>
    <t>There were no issuance and repayment of debt and equity securities, share buy-backs, share cancellations, shares held as treasury shares and resale of treasury shares during the financial quarter.</t>
  </si>
  <si>
    <t>The Directors are not recommending any payment of dividend for the financial quarter under review.</t>
  </si>
  <si>
    <t>Depreciation and amortisation</t>
  </si>
  <si>
    <t>Share of profits and losses of associated companies</t>
  </si>
  <si>
    <t>As at Preceding Financial Year End</t>
  </si>
  <si>
    <t>Inventories</t>
  </si>
  <si>
    <t>Trade receivables</t>
  </si>
  <si>
    <t>Trade Payables</t>
  </si>
  <si>
    <t>- Deferred taxation</t>
  </si>
  <si>
    <t>- Current taxation</t>
  </si>
  <si>
    <t>Current Year Quarter</t>
  </si>
  <si>
    <t>Current Year To Date</t>
  </si>
  <si>
    <t>Changes in Group Structure and Composition</t>
  </si>
  <si>
    <t>At market value</t>
  </si>
  <si>
    <t>The Group has no material contingent liabilities as at the date of this report.</t>
  </si>
  <si>
    <t>Investment income</t>
  </si>
  <si>
    <t>Dividend per share (sen)</t>
  </si>
  <si>
    <t>Dividend description</t>
  </si>
  <si>
    <t>Not applicable</t>
  </si>
  <si>
    <t>As at end of current quarter</t>
  </si>
  <si>
    <t>As at end of preceding financial year end</t>
  </si>
  <si>
    <t>Fixed assets</t>
  </si>
  <si>
    <t>Preceding Quarter</t>
  </si>
  <si>
    <t>Current Quarter</t>
  </si>
  <si>
    <t>Preceding Year Corresponding Quarter</t>
  </si>
  <si>
    <t>Preceding Year Corresponding Period</t>
  </si>
  <si>
    <t>Holding companies</t>
  </si>
  <si>
    <t>Other Payables</t>
  </si>
  <si>
    <t>The Group does not have any material financial instruments with off balance sheet risk as at the date of this report.</t>
  </si>
  <si>
    <t>Seasonal and cyclical factors</t>
  </si>
  <si>
    <t xml:space="preserve">There were no purchases or disposals of quoted securities during the financial quarter under review. </t>
  </si>
  <si>
    <t>The Group did not publish any profit forecast during the financial quarter under review.</t>
  </si>
  <si>
    <t>Total loans</t>
  </si>
  <si>
    <t>Status of Corporate Proposal</t>
  </si>
  <si>
    <t>Status of Corporate Proposal (cont'd)</t>
  </si>
  <si>
    <t>Year Quarter</t>
  </si>
  <si>
    <t xml:space="preserve">Current </t>
  </si>
  <si>
    <t>Loans from holding company</t>
  </si>
  <si>
    <t>Year to date</t>
  </si>
  <si>
    <t>Revenue</t>
  </si>
  <si>
    <t>Other income</t>
  </si>
  <si>
    <t>Profit/(loss) before finance cost, depreciation and amortisation, exceptional items, income tax, minority interests and extraordinary items</t>
  </si>
  <si>
    <t>Finance cost</t>
  </si>
  <si>
    <t>Income tax</t>
  </si>
  <si>
    <t xml:space="preserve">Profit/(loss) after income tax before </t>
  </si>
  <si>
    <t>Less minority interests</t>
  </si>
  <si>
    <t>deducting minority interests</t>
  </si>
  <si>
    <t>Pre-acquisition profit/(loss), if applicable</t>
  </si>
  <si>
    <t>(iii)</t>
  </si>
  <si>
    <t>Extraordinary items</t>
  </si>
  <si>
    <t>Extraordinary items attributable to</t>
  </si>
  <si>
    <t>Net profit/(loss) attributable to members of the Company</t>
  </si>
  <si>
    <t>Earnings per share based on 2 (m) above after deducting any provision for preference dividends, if any:-</t>
  </si>
  <si>
    <t>(a)</t>
  </si>
  <si>
    <t>Net profit/(loss) from ordinary activities</t>
  </si>
  <si>
    <t>- associated companies</t>
  </si>
  <si>
    <t>- in respect of prior years</t>
  </si>
  <si>
    <t>Profit/(losses) on sale of Unquoted Investments and/or Investment Properties</t>
  </si>
  <si>
    <t>Material Events Subsequent to quarter end</t>
  </si>
  <si>
    <t>The earnings/(loss) per share has been calculated based on the following number of weighted average ordinary shares in issue during the financial periods set out below:-</t>
  </si>
  <si>
    <t>Profit/(loss) before income tax, minority interests and extraordinary items</t>
  </si>
  <si>
    <t>Profit/(loss) before income tax, minority interests and extraordinary items after share of profit and losses of associated companies</t>
  </si>
  <si>
    <t>Basic (based on ordinary shares - sen)</t>
  </si>
  <si>
    <t>Fully diluted (based on ordinary shares - sen)</t>
  </si>
  <si>
    <t>Completion of Lafarge Take-over</t>
  </si>
  <si>
    <t xml:space="preserve">  attributable to members of the Company</t>
  </si>
  <si>
    <t>The quarterly financial statements have been prepared using the same accounting policies and methods of computation as compared with the most recent annual financial statements and comply with approved accounting standards issued by the Malaysian Accounting Standards Board.</t>
  </si>
  <si>
    <t>The above net tangible assets per share has been calculated based on 419,659,001 ordinary shares in issue as at the end of the financial year.</t>
  </si>
  <si>
    <t>419,659,001 shares during the current quarter and current year to date ended 31 December 2001.</t>
  </si>
  <si>
    <t>Unaudited Quarterly Report on Consolidated Results for the financial quarter ended 31 December 2001</t>
  </si>
  <si>
    <t>31/12/2001</t>
  </si>
  <si>
    <t>The taxation charge in the financial quarter ended 31 December 2001 does not contain any deferred tax and/or adjustment for under or over provision in respect of prior years.</t>
  </si>
  <si>
    <t>Investments in quoted securities as at 31 December 2001 are as follows:-</t>
  </si>
  <si>
    <t>Total Group borrowings as at 31 December 2001:-</t>
  </si>
  <si>
    <t>There are no material events subsequent to the quarter ended 31 December 2001 that have not been reflected in the financial statement for the quarter under review.</t>
  </si>
  <si>
    <t>Proposed KCHB Scheme of Arrangement</t>
  </si>
  <si>
    <t>Proposed EBB Scheme of Arrangement</t>
  </si>
  <si>
    <t>Proposed Transfer of Listing Status</t>
  </si>
  <si>
    <t>Proposed Offer</t>
  </si>
  <si>
    <t xml:space="preserve">EON Berhad will extend the mandatory offer at an offer price of RM2.67 for every one (1) ECB Share held by the KCHB Minority Shareholders. </t>
  </si>
  <si>
    <t>Prospects for the Financial Year Ending 2002</t>
  </si>
  <si>
    <t>On 11 July 2001, Blue Circle Industries PLC ("BCI"), the ultimate holding company of KCHB, received the sanction of the High Court of Justice of England and Wales on the Scheme of Arrangement pursuant to the offer by Lafarge SA ("Lafarge") through its wholly-owned subsidiary, Lafarge Minerals Limited to acquire all the issued shares of BCI not already owned by Lafarge.  Accordingly, as of the abovementioned date, Lafarge has become the ultimate holding company of KCHB.</t>
  </si>
  <si>
    <t>There was no exceptional item in the financial quarter and year ended 31 December 2001.</t>
  </si>
  <si>
    <t>There was no extraordinary item in the financial quarter and year ended 31 December 2001.</t>
  </si>
  <si>
    <t>There were no disposal of unquoted investments and/or investment properties for the financial quarter and year ended 31 December 2001.</t>
  </si>
  <si>
    <t>On 1 May 2001, Kedah Cement (Myanmar) Limited and Kedah Cement International Limited, which had been dormant since incorporation, ceased to be subsidiaries of the Company following the Company's application to the Registrar of Companies in the territory of British Virgin Island to strike off the companies from the register.  Except for the abovementioned, there were no other changes to the Group structure/composition during the financial quarter ended 31 December 2001.</t>
  </si>
  <si>
    <t xml:space="preserve">On 28 July 2001, the Company ("KCHB"), Malayan Cement Berhad ("MCB") (which owns 77.41% equity interest in KCHB via M-Cement Sdn Bhd ("MCSB")) and Edaran Otomobil Nasional Berhad (EON Berhad) (which owns 56.4% of equity interest in EON Bank Berhad ("EBB")) jointly announced that KCHB, MCB, EBB, EON Berhad, RH Development Sdn Bhd and Ceria Alam Sdn Bhd had on 27 July 2001 entered into a Memorandum of Understanding for the proposed disposal of the businesses and operations of KCHB (including its subsidiaries and associates) and proposed injection of new businesses into KCHB ("Proposed Corporate Exercise") following the receipt of the approval of Bank Negara Malaysia ("BNM") to commence negotiations with KCHB and MCB. 
</t>
  </si>
  <si>
    <t>`</t>
  </si>
  <si>
    <t>On 21 January 2002, the Company, MCB, EBB, ECB and EON Berhad entered into a conditional agreement in relation to the Proposed Corporate Exercise.
The key steps in the Proposed Corporate Exercise are set out below:</t>
  </si>
  <si>
    <t>(I)</t>
  </si>
  <si>
    <t>(3) In consideration for the new KCHB Shares issued to MCB or its nominees pursuant to the credit arising from the cancellation of the KCHB Scheme Shares held by the KCHB Minority Shareholders, MCB shall pay RM216,683,488 to ECB.</t>
  </si>
  <si>
    <t>The Proposed EBB Scheme of Arrangement involves a scheme of arrangement and amalgamation between EBB and its shareholders ("EBB Shareholders") under Sections 176 and 178 of the Companies Act, 1965 under which all the ordinary shares held by EBB Shareholders ("EBB Scheme Shares") are to be transferred and vested in ECB for a total consideration of RM2,011,000,000.
The total consideration was arrived at based on a willing-buyer willing-seller basis after taking into consideration the earnings potential and the Net tangible assets of EBB Group.</t>
  </si>
  <si>
    <t xml:space="preserve">Upon completion of the Proposed KCHB Scheme of Arrangement and Proposed EBB Scheme of Arrangement ("Schemes"), KCHB's listing status on the Main Board of the Kuala Lumpur Stock Exchange ("KLSE") will be transferred to ECB. KCHB will be delisted from the Official List of the Main Board of the KLSE and ECB will be admitted to the Official List for the listing and quotation of the entire issued and paid-up share capital of ECB on the Main Board of the KLSE.
</t>
  </si>
  <si>
    <t>Long-term borrowings - Secured</t>
  </si>
  <si>
    <t>Short-term borrowings - Secured</t>
  </si>
  <si>
    <t>Subsequent to year-end, the fixed rate bonds of RM350 million were fully redeemed upon maturity on 28 January 2002.</t>
  </si>
  <si>
    <t xml:space="preserve">The operations of the Group are closely linked to the construction sector which would normally experience a slow-down in construction activities during festive holidays in Malaysia.  </t>
  </si>
  <si>
    <t>(II)</t>
  </si>
  <si>
    <t>(III)</t>
  </si>
  <si>
    <t>(IV)</t>
  </si>
  <si>
    <t>The effective tax rate is lower than the statutory tax rate in Malaysia due mainly to the utilisation of unabsorbed capital allowances in one of the subsidiaries and the income from shipping operations being exempted from taxation in two other subsidiaries.</t>
  </si>
  <si>
    <t>(4) In consideration of the payment of RM216,683,488 from MCB, ECB shall issue and allot new ordinary shares of RM1.00 each in ECB (ECB Shares) credited as fully paid-up to the KCHB Minority Shareholders on the basis of one (1) new ECB Share for every one (1) KCHB Scheme Share originally held by the KCHB Minority Shareholders.</t>
  </si>
  <si>
    <t xml:space="preserve">(1) The authorised share capital of KCHB of RM500,000,000 comprising 500,000,000 ordinary shares of RM1.00 each in KCHB ("KCHB Shares"), of which 419,659,001 have been issued and fully paid-up ("KCHB Scheme Shares"), shall be reduced to RM80,340,999 by the cancellation of the KCHB Scheme Shares;
</t>
  </si>
  <si>
    <t xml:space="preserve">(2) The authorised share capital of KCHB shall be increased to its former amount of RM500,000,000 by the creation of 419,659,001 new KCHB Shares and credit of RM419,659,001 arising from the cancellation of the KCHB Scheme Shares under (1) above will be applied in paying up in full at par such number of new KCHB Shares equivalent to the number of KCHB Scheme Shares which will be allotted and issued by KCHB, credited as fully paid-up, to MCB or its nominees;
</t>
  </si>
  <si>
    <t>CUMULATIVE QUARTER</t>
  </si>
  <si>
    <t xml:space="preserve"> members of the Company</t>
  </si>
  <si>
    <t xml:space="preserve"> INDIVIDUAL QUARTER</t>
  </si>
  <si>
    <t>419,659,001 shares during the preceding year corresponding quarter and 419,656,334 shares during the year ended 31 December 2000.</t>
  </si>
  <si>
    <t>and its subsidiaries ("The Group")</t>
  </si>
  <si>
    <t>Despite the 13% reduction in revenue, the Group's pre-tax profit for the current quarter declined marginally from the preceding quarter due mainly to lower production costs and operating expenses incurred.</t>
  </si>
  <si>
    <t>Turnover for the year 2001 exceeded last year mainly due to the recovery in selling prices and higher domestic cement sales.  The higher turnover, reduced financing costs and the absence of exceptional charges enabled the Group to record a net profit after-tax of RM35.3 million against a small loss in 2000.</t>
  </si>
  <si>
    <t>For the current year, the construction and cement industries in Peninsular Malaysia are likely to benefit from the government's pump-priming measures. Barring any unforeseen circumstances, the Board expects the Group's overall performance for the current financial year to be satisfactory.</t>
  </si>
  <si>
    <t>Dated: 22 February 2002</t>
  </si>
  <si>
    <t>Through the Proposed Corporate Exercise, MCB will acquire a 100% interest in KCHB, while the transfer of KCHB's listing status to EON Capital Sdn Bhd ("ECB") will facilitate the listing of EBB Group.  On 15 January 2002, the Minister of Finance via BNM approved the terms of the Proposed Corporate Exercise and the execution of the agreement in respect of the Proposed Corporate Exercise.</t>
  </si>
</sst>
</file>

<file path=xl/styles.xml><?xml version="1.0" encoding="utf-8"?>
<styleSheet xmlns="http://schemas.openxmlformats.org/spreadsheetml/2006/main">
  <numFmts count="10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quot;£&quot;\ #,##0.00_);[Red]&quot;£&quot;\ \(#,##0.00\)"/>
    <numFmt numFmtId="172" formatCode="0_);\(0\)"/>
    <numFmt numFmtId="173" formatCode="_(* #,##0_);\(* &quot;-&quot;??_);_(@_)"/>
    <numFmt numFmtId="174" formatCode="_(* #,##0.0_);_(* \(#,##0.0\);_(* &quot;-&quot;??_);_(@_)"/>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_-* #,##0.0_-;\-* #,##0.0_-;_-* &quot;-&quot;??_-;_-@_-"/>
    <numFmt numFmtId="184" formatCode="_-* #,##0_-;\-* #,##0_-;_-* &quot;-&quot;??_-;_-@_-"/>
    <numFmt numFmtId="185" formatCode="0.0"/>
    <numFmt numFmtId="186" formatCode="_(* #,##0.000_);_(* \(#,##0.000\);_(* &quot;-&quot;??_);_(@_)"/>
    <numFmt numFmtId="187" formatCode="&quot;RM&quot;#,##0_);\(&quot;RM&quot;#,##0\)"/>
    <numFmt numFmtId="188" formatCode="&quot;RM&quot;#,##0_);[Red]\(&quot;RM&quot;#,##0\)"/>
    <numFmt numFmtId="189" formatCode="&quot;RM&quot;#,##0.00_);\(&quot;RM&quot;#,##0.00\)"/>
    <numFmt numFmtId="190" formatCode="&quot;RM&quot;#,##0.00_);[Red]\(&quot;RM&quot;#,##0.00\)"/>
    <numFmt numFmtId="191" formatCode="_(&quot;RM&quot;* #,##0_);_(&quot;RM&quot;* \(#,##0\);_(&quot;RM&quot;* &quot;-&quot;_);_(@_)"/>
    <numFmt numFmtId="192" formatCode="_(&quot;RM&quot;* #,##0.00_);_(&quot;RM&quot;* \(#,##0.00\);_(&quot;RM&quot;* &quot;-&quot;??_);_(@_)"/>
    <numFmt numFmtId="193" formatCode="#,##0.0_);\(#,##0.0\)"/>
    <numFmt numFmtId="194" formatCode="#,##0.000_);\(#,##0.000\)"/>
    <numFmt numFmtId="195" formatCode="#,##0.0000_);\(#,##0.0000\)"/>
    <numFmt numFmtId="196" formatCode="0.0%"/>
    <numFmt numFmtId="197" formatCode="#,##0.00000_);\(#,##0.00000\)"/>
    <numFmt numFmtId="198" formatCode="#,##0.000000_);\(#,##0.000000\)"/>
    <numFmt numFmtId="199" formatCode="#,##0.0000000_);\(#,##0.0000000\)"/>
    <numFmt numFmtId="200" formatCode="#,##0.00000000_);\(#,##0.00000000\)"/>
    <numFmt numFmtId="201" formatCode="#,##0.000000000_);\(#,##0.000000000\)"/>
    <numFmt numFmtId="202" formatCode="0.0000"/>
    <numFmt numFmtId="203" formatCode="0.000"/>
    <numFmt numFmtId="204" formatCode="0.00000"/>
    <numFmt numFmtId="205" formatCode="_(* #,##0.000_);_(* \(#,##0.000\);_(* &quot;-&quot;???_);_(@_)"/>
    <numFmt numFmtId="206" formatCode="dd\ mmmm\ yyyy"/>
    <numFmt numFmtId="207" formatCode="_(* #,##0.0000_);_(* \(#,##0.0000\);_(* &quot;-&quot;??_);_(@_)"/>
    <numFmt numFmtId="208" formatCode="_(* #,##0.00000_);_(* \(#,##0.00000\);_(* &quot;-&quot;??_);_(@_)"/>
    <numFmt numFmtId="209" formatCode="mm/dd/yy"/>
    <numFmt numFmtId="210" formatCode="#,##0.0_);[Red]\(#,##0.0\)"/>
    <numFmt numFmtId="211" formatCode="#,##0.000_);[Red]\(#,##0.000\)"/>
    <numFmt numFmtId="212" formatCode="dd/m/yyyy"/>
    <numFmt numFmtId="213" formatCode="#,##0.0000_);[Red]\(#,##0.0000\)"/>
    <numFmt numFmtId="214" formatCode="0.00_)"/>
    <numFmt numFmtId="215" formatCode="0_)"/>
    <numFmt numFmtId="216" formatCode="0.0000_)"/>
    <numFmt numFmtId="217" formatCode="&quot;$&quot;#,##0\ ;\(&quot;$&quot;#,##0\)"/>
    <numFmt numFmtId="218" formatCode="&quot;$&quot;#,##0\ ;[Red]\(&quot;$&quot;#,##0\)"/>
    <numFmt numFmtId="219" formatCode="&quot;$&quot;#,##0.00\ ;\(&quot;$&quot;#,##0.00\)"/>
    <numFmt numFmtId="220" formatCode="&quot;$&quot;#,##0.00\ ;[Red]\(&quot;$&quot;#,##0.00\)"/>
    <numFmt numFmtId="221" formatCode="m/d"/>
    <numFmt numFmtId="222" formatCode="0.000000"/>
    <numFmt numFmtId="223" formatCode="0.0000000"/>
    <numFmt numFmtId="224" formatCode="0.0000000000"/>
    <numFmt numFmtId="225" formatCode="0.000000000"/>
    <numFmt numFmtId="226" formatCode="0.00000000"/>
    <numFmt numFmtId="227" formatCode="0.000_)"/>
    <numFmt numFmtId="228" formatCode="0.0_)"/>
    <numFmt numFmtId="229" formatCode="0.000%"/>
    <numFmt numFmtId="230" formatCode="General_)"/>
    <numFmt numFmtId="231" formatCode="0.00000_)"/>
    <numFmt numFmtId="232" formatCode="0.000000_)"/>
    <numFmt numFmtId="233" formatCode="0.0000000_)"/>
    <numFmt numFmtId="234" formatCode="#."/>
    <numFmt numFmtId="235" formatCode="#,##0.0"/>
    <numFmt numFmtId="236" formatCode="_(* #,##0.000000_);_(* \(#,##0.000000\);_(* &quot;-&quot;??_);_(@_)"/>
    <numFmt numFmtId="237" formatCode="0.0000%"/>
    <numFmt numFmtId="238" formatCode="0.00000%"/>
    <numFmt numFmtId="239" formatCode="0.000000%"/>
    <numFmt numFmtId="240" formatCode="0.0000000%"/>
    <numFmt numFmtId="241" formatCode="0.00000000%"/>
    <numFmt numFmtId="242" formatCode="0.000000000%"/>
    <numFmt numFmtId="243" formatCode="0.0000000000%"/>
    <numFmt numFmtId="244" formatCode="0.00000000000%"/>
    <numFmt numFmtId="245" formatCode="0.000000000000%"/>
    <numFmt numFmtId="246" formatCode="0.0000000000000%"/>
    <numFmt numFmtId="247" formatCode="0.00000000000000%"/>
    <numFmt numFmtId="248" formatCode="&quot;$&quot;#,##0.000_);[Red]\(&quot;$&quot;#,##0.000\)"/>
    <numFmt numFmtId="249" formatCode="&quot;$&quot;#,##0.0000_);[Red]\(&quot;$&quot;#,##0.0000\)"/>
    <numFmt numFmtId="250" formatCode="&quot;$&quot;#,##0.0_);[Red]\(&quot;$&quot;#,##0.0\)"/>
    <numFmt numFmtId="251" formatCode="0.00000000_)"/>
    <numFmt numFmtId="252" formatCode="d/mmm/yy"/>
    <numFmt numFmtId="253" formatCode="mmmmm"/>
    <numFmt numFmtId="254" formatCode="#,##0.00000_);[Red]\(#,##0.00000\)"/>
    <numFmt numFmtId="255" formatCode="#,##0.000000_);[Red]\(#,##0.000000\)"/>
    <numFmt numFmtId="256" formatCode="#,##0.0000000_);[Red]\(#,##0.0000000\)"/>
    <numFmt numFmtId="257" formatCode="#,##0_);[Red]\(#,##0\);\-"/>
  </numFmts>
  <fonts count="41">
    <font>
      <sz val="10"/>
      <name val="Arial"/>
      <family val="0"/>
    </font>
    <font>
      <b/>
      <sz val="10"/>
      <name val="Arial"/>
      <family val="0"/>
    </font>
    <font>
      <i/>
      <sz val="10"/>
      <name val="Arial"/>
      <family val="0"/>
    </font>
    <font>
      <b/>
      <i/>
      <sz val="10"/>
      <name val="Arial"/>
      <family val="0"/>
    </font>
    <font>
      <sz val="12"/>
      <name val="Tms Rmn"/>
      <family val="0"/>
    </font>
    <font>
      <sz val="12"/>
      <name val="Garamond"/>
      <family val="0"/>
    </font>
    <font>
      <sz val="8"/>
      <name val="Arial"/>
      <family val="2"/>
    </font>
    <font>
      <b/>
      <sz val="8"/>
      <name val="Arial"/>
      <family val="2"/>
    </font>
    <font>
      <sz val="7"/>
      <name val="Tahoma"/>
      <family val="0"/>
    </font>
    <font>
      <sz val="12"/>
      <name val="Helv"/>
      <family val="0"/>
    </font>
    <font>
      <sz val="8"/>
      <name val="Arial Narrow"/>
      <family val="0"/>
    </font>
    <font>
      <sz val="10"/>
      <name val="CG Times"/>
      <family val="1"/>
    </font>
    <font>
      <u val="single"/>
      <sz val="8"/>
      <color indexed="12"/>
      <name val="Arial"/>
      <family val="0"/>
    </font>
    <font>
      <u val="single"/>
      <sz val="8"/>
      <color indexed="36"/>
      <name val="Arial"/>
      <family val="0"/>
    </font>
    <font>
      <sz val="11"/>
      <name val="CG Times"/>
      <family val="1"/>
    </font>
    <font>
      <sz val="14"/>
      <name val="Arial"/>
      <family val="0"/>
    </font>
    <font>
      <sz val="13"/>
      <name val="Helv"/>
      <family val="0"/>
    </font>
    <font>
      <sz val="12"/>
      <name val="Arial"/>
      <family val="0"/>
    </font>
    <font>
      <sz val="10"/>
      <name val="Metrostyle"/>
      <family val="0"/>
    </font>
    <font>
      <b/>
      <sz val="18"/>
      <name val="Arial"/>
      <family val="0"/>
    </font>
    <font>
      <b/>
      <sz val="12"/>
      <name val="Arial"/>
      <family val="0"/>
    </font>
    <font>
      <sz val="10"/>
      <name val="Courier"/>
      <family val="0"/>
    </font>
    <font>
      <sz val="12"/>
      <name val="Courier"/>
      <family val="0"/>
    </font>
    <font>
      <sz val="20"/>
      <name val="Courier"/>
      <family val="0"/>
    </font>
    <font>
      <sz val="9"/>
      <name val="Helv"/>
      <family val="0"/>
    </font>
    <font>
      <sz val="9"/>
      <name val="Courier"/>
      <family val="0"/>
    </font>
    <font>
      <sz val="24"/>
      <name val="Courier"/>
      <family val="0"/>
    </font>
    <font>
      <sz val="10"/>
      <name val="Times New Roman"/>
      <family val="1"/>
    </font>
    <font>
      <sz val="11"/>
      <color indexed="9"/>
      <name val="CG Times"/>
      <family val="1"/>
    </font>
    <font>
      <b/>
      <sz val="10"/>
      <name val="Times New Roman"/>
      <family val="1"/>
    </font>
    <font>
      <u val="single"/>
      <sz val="10"/>
      <name val="Times New Roman"/>
      <family val="1"/>
    </font>
    <font>
      <sz val="10"/>
      <color indexed="9"/>
      <name val="Times New Roman"/>
      <family val="1"/>
    </font>
    <font>
      <b/>
      <sz val="11"/>
      <name val="Times New Roman"/>
      <family val="1"/>
    </font>
    <font>
      <b/>
      <i/>
      <sz val="10"/>
      <color indexed="10"/>
      <name val="Times New Roman"/>
      <family val="1"/>
    </font>
    <font>
      <sz val="11"/>
      <name val="Times New Roman"/>
      <family val="1"/>
    </font>
    <font>
      <u val="single"/>
      <sz val="11"/>
      <name val="Times New Roman"/>
      <family val="1"/>
    </font>
    <font>
      <sz val="11"/>
      <color indexed="9"/>
      <name val="Times New Roman"/>
      <family val="1"/>
    </font>
    <font>
      <u val="single"/>
      <sz val="8"/>
      <color indexed="12"/>
      <name val="Times New Roman"/>
      <family val="1"/>
    </font>
    <font>
      <u val="single"/>
      <sz val="10"/>
      <color indexed="12"/>
      <name val="Times New Roman"/>
      <family val="1"/>
    </font>
    <font>
      <sz val="10"/>
      <color indexed="12"/>
      <name val="Times New Roman"/>
      <family val="1"/>
    </font>
    <font>
      <sz val="10"/>
      <color indexed="10"/>
      <name val="Times New Roman"/>
      <family val="1"/>
    </font>
  </fonts>
  <fills count="2">
    <fill>
      <patternFill/>
    </fill>
    <fill>
      <patternFill patternType="gray125"/>
    </fill>
  </fills>
  <borders count="14">
    <border>
      <left/>
      <right/>
      <top/>
      <bottom/>
      <diagonal/>
    </border>
    <border>
      <left>
        <color indexed="63"/>
      </left>
      <right>
        <color indexed="63"/>
      </right>
      <top style="double"/>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double"/>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style="thin"/>
    </border>
  </borders>
  <cellStyleXfs count="1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0" fontId="5" fillId="0" borderId="0" applyFont="0" applyFill="0" applyBorder="0" applyAlignment="0" applyProtection="0"/>
    <xf numFmtId="214" fontId="16" fillId="0" borderId="0">
      <alignment/>
      <protection/>
    </xf>
    <xf numFmtId="214" fontId="16" fillId="0" borderId="0">
      <alignment/>
      <protection/>
    </xf>
    <xf numFmtId="214" fontId="16" fillId="0" borderId="0">
      <alignment/>
      <protection/>
    </xf>
    <xf numFmtId="214" fontId="16" fillId="0" borderId="0">
      <alignment/>
      <protection/>
    </xf>
    <xf numFmtId="214" fontId="16" fillId="0" borderId="0">
      <alignment/>
      <protection/>
    </xf>
    <xf numFmtId="43" fontId="0" fillId="0" borderId="0" applyFont="0" applyFill="0" applyBorder="0" applyAlignment="0" applyProtection="0"/>
    <xf numFmtId="182" fontId="5" fillId="0" borderId="0" applyFont="0" applyFill="0" applyBorder="0" applyAlignment="0" applyProtection="0"/>
    <xf numFmtId="43" fontId="15" fillId="0" borderId="0" applyFont="0" applyFill="0" applyBorder="0" applyAlignment="0">
      <protection/>
    </xf>
    <xf numFmtId="4" fontId="0" fillId="0" borderId="0" applyFont="0" applyFill="0" applyBorder="0" applyAlignment="0" applyProtection="0"/>
    <xf numFmtId="4" fontId="17" fillId="0" borderId="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214" fontId="16" fillId="0" borderId="0">
      <alignment/>
      <protection/>
    </xf>
    <xf numFmtId="214" fontId="16" fillId="0" borderId="0">
      <alignment/>
      <protection/>
    </xf>
    <xf numFmtId="214" fontId="16" fillId="0" borderId="0">
      <alignment/>
      <protection/>
    </xf>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179" fontId="5"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18" fillId="0" borderId="0" applyFont="0" applyFill="0" applyBorder="0" applyAlignment="0" applyProtection="0"/>
    <xf numFmtId="44" fontId="0" fillId="0" borderId="0" applyFont="0" applyFill="0" applyBorder="0" applyAlignment="0" applyProtection="0"/>
    <xf numFmtId="181" fontId="5" fillId="0" borderId="0" applyFont="0" applyFill="0" applyBorder="0" applyAlignment="0" applyProtection="0"/>
    <xf numFmtId="219" fontId="0" fillId="0" borderId="0" applyFont="0" applyFill="0" applyBorder="0" applyAlignment="0" applyProtection="0"/>
    <xf numFmtId="219" fontId="17" fillId="0" borderId="0" applyFill="0" applyBorder="0" applyAlignment="0" applyProtection="0"/>
    <xf numFmtId="219" fontId="0" fillId="0" borderId="0" applyFont="0" applyFill="0" applyBorder="0" applyAlignment="0" applyProtection="0"/>
    <xf numFmtId="219" fontId="0" fillId="0" borderId="0" applyFont="0" applyFill="0" applyBorder="0" applyAlignment="0" applyProtection="0"/>
    <xf numFmtId="219" fontId="0" fillId="0" borderId="0" applyFont="0" applyFill="0" applyBorder="0" applyAlignment="0" applyProtection="0"/>
    <xf numFmtId="192" fontId="0" fillId="0" borderId="0" applyFont="0" applyFill="0" applyBorder="0" applyAlignment="0" applyProtection="0"/>
    <xf numFmtId="192" fontId="0" fillId="0" borderId="0" applyFont="0" applyFill="0" applyBorder="0" applyAlignment="0" applyProtection="0"/>
    <xf numFmtId="192" fontId="18" fillId="0" borderId="0" applyFont="0" applyFill="0" applyBorder="0" applyAlignment="0" applyProtection="0"/>
    <xf numFmtId="217" fontId="0" fillId="0" borderId="0" applyFont="0" applyFill="0" applyBorder="0" applyAlignment="0" applyProtection="0"/>
    <xf numFmtId="0" fontId="0" fillId="0" borderId="0" applyFont="0" applyFill="0" applyBorder="0" applyAlignment="0" applyProtection="0"/>
    <xf numFmtId="0" fontId="17" fillId="0" borderId="0" applyFill="0" applyBorder="0" applyAlignment="0" applyProtection="0"/>
    <xf numFmtId="0" fontId="4" fillId="0" borderId="0" applyNumberFormat="0" applyFill="0" applyBorder="0" applyAlignment="0" applyProtection="0"/>
    <xf numFmtId="2" fontId="0" fillId="0" borderId="0" applyFont="0" applyFill="0" applyBorder="0" applyAlignment="0" applyProtection="0"/>
    <xf numFmtId="2" fontId="17" fillId="0" borderId="0" applyFill="0" applyBorder="0" applyAlignment="0" applyProtection="0"/>
    <xf numFmtId="0" fontId="13"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230" fontId="21" fillId="0" borderId="0">
      <alignment/>
      <protection/>
    </xf>
    <xf numFmtId="230" fontId="22" fillId="0" borderId="0">
      <alignment/>
      <protection/>
    </xf>
    <xf numFmtId="230" fontId="22" fillId="0" borderId="0">
      <alignment/>
      <protection/>
    </xf>
    <xf numFmtId="230" fontId="22" fillId="0" borderId="0">
      <alignment/>
      <protection/>
    </xf>
    <xf numFmtId="230" fontId="22" fillId="0" borderId="0">
      <alignment/>
      <protection/>
    </xf>
    <xf numFmtId="230" fontId="22" fillId="0" borderId="0">
      <alignment/>
      <protection/>
    </xf>
    <xf numFmtId="0" fontId="0" fillId="0" borderId="0">
      <alignment/>
      <protection/>
    </xf>
    <xf numFmtId="230" fontId="22" fillId="0" borderId="0">
      <alignment/>
      <protection/>
    </xf>
    <xf numFmtId="0" fontId="0" fillId="0" borderId="0">
      <alignment/>
      <protection/>
    </xf>
    <xf numFmtId="0" fontId="0" fillId="0" borderId="0">
      <alignment/>
      <protection/>
    </xf>
    <xf numFmtId="230" fontId="22" fillId="0" borderId="0">
      <alignment/>
      <protection/>
    </xf>
    <xf numFmtId="230" fontId="23" fillId="0" borderId="0">
      <alignment/>
      <protection/>
    </xf>
    <xf numFmtId="0" fontId="0" fillId="0" borderId="0">
      <alignment/>
      <protection/>
    </xf>
    <xf numFmtId="37" fontId="9" fillId="0" borderId="0">
      <alignment/>
      <protection/>
    </xf>
    <xf numFmtId="230" fontId="24" fillId="0" borderId="0">
      <alignment/>
      <protection/>
    </xf>
    <xf numFmtId="0" fontId="5" fillId="0" borderId="0" applyFill="0">
      <alignment/>
      <protection/>
    </xf>
    <xf numFmtId="0" fontId="0" fillId="0" borderId="0">
      <alignment/>
      <protection/>
    </xf>
    <xf numFmtId="230" fontId="25" fillId="0" borderId="0">
      <alignment/>
      <protection/>
    </xf>
    <xf numFmtId="214" fontId="16" fillId="0" borderId="0">
      <alignment/>
      <protection/>
    </xf>
    <xf numFmtId="230" fontId="22" fillId="0" borderId="0">
      <alignment/>
      <protection/>
    </xf>
    <xf numFmtId="230" fontId="26" fillId="0" borderId="0">
      <alignment/>
      <protection/>
    </xf>
    <xf numFmtId="0" fontId="0" fillId="0" borderId="0">
      <alignment/>
      <protection/>
    </xf>
    <xf numFmtId="0" fontId="0" fillId="0" borderId="0">
      <alignment/>
      <protection/>
    </xf>
    <xf numFmtId="230" fontId="22" fillId="0" borderId="0">
      <alignment/>
      <protection/>
    </xf>
    <xf numFmtId="230" fontId="22" fillId="0" borderId="0">
      <alignment/>
      <protection/>
    </xf>
    <xf numFmtId="230" fontId="22" fillId="0" borderId="0">
      <alignment/>
      <protection/>
    </xf>
    <xf numFmtId="0" fontId="0"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230" fontId="21" fillId="0" borderId="0">
      <alignment/>
      <protection/>
    </xf>
    <xf numFmtId="0" fontId="10" fillId="0" borderId="0">
      <alignment/>
      <protection/>
    </xf>
    <xf numFmtId="0" fontId="0" fillId="0" borderId="0">
      <alignment/>
      <protection/>
    </xf>
    <xf numFmtId="0" fontId="15" fillId="0" borderId="0">
      <alignment/>
      <protection/>
    </xf>
    <xf numFmtId="0" fontId="18" fillId="0" borderId="0">
      <alignment/>
      <protection/>
    </xf>
    <xf numFmtId="0" fontId="0" fillId="0" borderId="0">
      <alignment/>
      <protection/>
    </xf>
    <xf numFmtId="0" fontId="0" fillId="0" borderId="0">
      <alignment/>
      <protection/>
    </xf>
    <xf numFmtId="230" fontId="22" fillId="0" borderId="0">
      <alignment/>
      <protection/>
    </xf>
    <xf numFmtId="0" fontId="0" fillId="0" borderId="0">
      <alignment/>
      <protection/>
    </xf>
    <xf numFmtId="9" fontId="0" fillId="0" borderId="0" applyFont="0" applyFill="0" applyBorder="0" applyAlignment="0" applyProtection="0"/>
    <xf numFmtId="10" fontId="0" fillId="0" borderId="0" applyFont="0" applyFill="0" applyBorder="0" applyAlignment="0" applyProtection="0"/>
    <xf numFmtId="10" fontId="17" fillId="0" borderId="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0" fontId="0" fillId="0" borderId="1" applyNumberFormat="0" applyFont="0" applyFill="0" applyAlignment="0" applyProtection="0"/>
    <xf numFmtId="0" fontId="20" fillId="0" borderId="0" applyNumberFormat="0" applyFill="0" applyBorder="0" applyAlignment="0" applyProtection="0"/>
  </cellStyleXfs>
  <cellXfs count="195">
    <xf numFmtId="0" fontId="0" fillId="0" borderId="0" xfId="0" applyAlignment="1">
      <alignment/>
    </xf>
    <xf numFmtId="170" fontId="0" fillId="0" borderId="0" xfId="0" applyNumberFormat="1" applyAlignment="1">
      <alignment/>
    </xf>
    <xf numFmtId="0" fontId="7" fillId="0" borderId="0" xfId="0" applyFont="1" applyAlignment="1">
      <alignment/>
    </xf>
    <xf numFmtId="0" fontId="6" fillId="0" borderId="0" xfId="0" applyFont="1" applyAlignment="1">
      <alignment/>
    </xf>
    <xf numFmtId="0" fontId="7" fillId="0" borderId="0" xfId="0" applyFont="1" applyAlignment="1">
      <alignment/>
    </xf>
    <xf numFmtId="0" fontId="7" fillId="0" borderId="0" xfId="0" applyFont="1" applyAlignment="1">
      <alignment horizontal="center"/>
    </xf>
    <xf numFmtId="0" fontId="7" fillId="0" borderId="0" xfId="0" applyFont="1" applyAlignment="1" quotePrefix="1">
      <alignment horizontal="center"/>
    </xf>
    <xf numFmtId="0" fontId="7" fillId="0" borderId="0" xfId="0" applyFont="1" applyAlignment="1">
      <alignment/>
    </xf>
    <xf numFmtId="0" fontId="7" fillId="0" borderId="2" xfId="0" applyFont="1" applyBorder="1" applyAlignment="1">
      <alignment horizontal="center"/>
    </xf>
    <xf numFmtId="0" fontId="7" fillId="0" borderId="2" xfId="0" applyFont="1" applyBorder="1" applyAlignment="1">
      <alignment/>
    </xf>
    <xf numFmtId="0" fontId="7" fillId="0" borderId="0" xfId="0" applyFont="1" applyAlignment="1">
      <alignment horizontal="center"/>
    </xf>
    <xf numFmtId="0" fontId="7" fillId="0" borderId="0" xfId="0" applyFont="1" applyAlignment="1">
      <alignment horizontal="left"/>
    </xf>
    <xf numFmtId="170" fontId="6" fillId="0" borderId="0" xfId="15" applyNumberFormat="1" applyFont="1" applyAlignment="1">
      <alignment/>
    </xf>
    <xf numFmtId="0" fontId="6" fillId="0" borderId="0" xfId="0" applyFont="1" applyAlignment="1">
      <alignment horizontal="left"/>
    </xf>
    <xf numFmtId="0" fontId="6" fillId="0" borderId="3" xfId="0" applyFont="1" applyBorder="1" applyAlignment="1">
      <alignment/>
    </xf>
    <xf numFmtId="0" fontId="6" fillId="0" borderId="0" xfId="0" applyFont="1" applyBorder="1" applyAlignment="1">
      <alignment/>
    </xf>
    <xf numFmtId="170" fontId="6" fillId="0" borderId="4" xfId="15" applyNumberFormat="1" applyFont="1" applyBorder="1" applyAlignment="1">
      <alignment/>
    </xf>
    <xf numFmtId="170" fontId="6" fillId="0" borderId="0" xfId="15" applyNumberFormat="1" applyFont="1" applyBorder="1" applyAlignment="1">
      <alignment/>
    </xf>
    <xf numFmtId="170" fontId="6" fillId="0" borderId="5" xfId="15" applyNumberFormat="1" applyFont="1" applyBorder="1" applyAlignment="1">
      <alignment/>
    </xf>
    <xf numFmtId="170" fontId="6" fillId="0" borderId="0" xfId="0" applyNumberFormat="1" applyFont="1" applyAlignment="1">
      <alignment/>
    </xf>
    <xf numFmtId="0" fontId="6" fillId="0" borderId="4" xfId="0" applyFont="1" applyBorder="1" applyAlignment="1">
      <alignment/>
    </xf>
    <xf numFmtId="170" fontId="6" fillId="0" borderId="5" xfId="0" applyNumberFormat="1" applyFont="1" applyBorder="1" applyAlignment="1">
      <alignment/>
    </xf>
    <xf numFmtId="170" fontId="6" fillId="0" borderId="0" xfId="0" applyNumberFormat="1" applyFont="1" applyBorder="1" applyAlignment="1">
      <alignment/>
    </xf>
    <xf numFmtId="170" fontId="6" fillId="0" borderId="2" xfId="0" applyNumberFormat="1" applyFont="1" applyBorder="1" applyAlignment="1">
      <alignment/>
    </xf>
    <xf numFmtId="170" fontId="6" fillId="0" borderId="6" xfId="0" applyNumberFormat="1" applyFont="1" applyBorder="1" applyAlignment="1">
      <alignment/>
    </xf>
    <xf numFmtId="170" fontId="6" fillId="0" borderId="2" xfId="15" applyNumberFormat="1" applyFont="1" applyBorder="1" applyAlignment="1">
      <alignment/>
    </xf>
    <xf numFmtId="170" fontId="7" fillId="0" borderId="0" xfId="15" applyNumberFormat="1" applyFont="1" applyAlignment="1">
      <alignment horizontal="left"/>
    </xf>
    <xf numFmtId="170" fontId="6" fillId="0" borderId="6" xfId="15" applyNumberFormat="1" applyFont="1" applyBorder="1" applyAlignment="1">
      <alignment/>
    </xf>
    <xf numFmtId="170" fontId="6" fillId="0" borderId="0" xfId="15" applyNumberFormat="1" applyFont="1" applyAlignment="1">
      <alignment horizontal="left"/>
    </xf>
    <xf numFmtId="170" fontId="7" fillId="0" borderId="0" xfId="15" applyNumberFormat="1" applyFont="1" applyAlignment="1">
      <alignment/>
    </xf>
    <xf numFmtId="0" fontId="11" fillId="0" borderId="0" xfId="0" applyFont="1" applyFill="1" applyBorder="1" applyAlignment="1">
      <alignment/>
    </xf>
    <xf numFmtId="0" fontId="11" fillId="0" borderId="0" xfId="0" applyFont="1" applyBorder="1" applyAlignment="1">
      <alignment/>
    </xf>
    <xf numFmtId="0" fontId="11" fillId="0" borderId="0" xfId="0" applyFont="1" applyAlignment="1">
      <alignment horizontal="justify" wrapText="1"/>
    </xf>
    <xf numFmtId="37" fontId="11" fillId="0" borderId="0" xfId="0" applyNumberFormat="1" applyFont="1" applyBorder="1" applyAlignment="1">
      <alignment/>
    </xf>
    <xf numFmtId="37" fontId="14" fillId="0" borderId="0" xfId="0" applyNumberFormat="1" applyFont="1" applyBorder="1" applyAlignment="1">
      <alignment/>
    </xf>
    <xf numFmtId="41" fontId="14" fillId="0" borderId="0" xfId="0" applyNumberFormat="1" applyFont="1" applyFill="1" applyBorder="1" applyAlignment="1">
      <alignment/>
    </xf>
    <xf numFmtId="184" fontId="27" fillId="0" borderId="0" xfId="15" applyNumberFormat="1" applyFont="1" applyAlignment="1">
      <alignment/>
    </xf>
    <xf numFmtId="0" fontId="27" fillId="0" borderId="0" xfId="0" applyFont="1" applyAlignment="1">
      <alignment/>
    </xf>
    <xf numFmtId="0" fontId="0" fillId="0" borderId="0" xfId="0" applyFill="1" applyAlignment="1">
      <alignment/>
    </xf>
    <xf numFmtId="0" fontId="14" fillId="0" borderId="0" xfId="0" applyFont="1" applyFill="1" applyBorder="1" applyAlignment="1">
      <alignment/>
    </xf>
    <xf numFmtId="0" fontId="14" fillId="0" borderId="0" xfId="0" applyFont="1" applyFill="1" applyAlignment="1">
      <alignment horizontal="justify" wrapText="1"/>
    </xf>
    <xf numFmtId="196" fontId="14" fillId="0" borderId="0" xfId="117" applyNumberFormat="1" applyFont="1" applyFill="1" applyBorder="1" applyAlignment="1">
      <alignment/>
    </xf>
    <xf numFmtId="0" fontId="27" fillId="0" borderId="0" xfId="0" applyFont="1" applyFill="1" applyAlignment="1">
      <alignment horizontal="justify" vertical="top" wrapText="1"/>
    </xf>
    <xf numFmtId="170" fontId="28" fillId="0" borderId="0" xfId="15" applyNumberFormat="1" applyFont="1" applyFill="1" applyBorder="1" applyAlignment="1">
      <alignment horizontal="right"/>
    </xf>
    <xf numFmtId="0" fontId="27" fillId="0" borderId="0" xfId="0" applyFont="1" applyFill="1" applyBorder="1" applyAlignment="1">
      <alignment horizontal="justify" vertical="top" wrapText="1"/>
    </xf>
    <xf numFmtId="0" fontId="27" fillId="0" borderId="0" xfId="0" applyFont="1" applyAlignment="1">
      <alignment horizontal="justify" wrapText="1"/>
    </xf>
    <xf numFmtId="0" fontId="27" fillId="0" borderId="0" xfId="0" applyFont="1" applyFill="1" applyAlignment="1">
      <alignment horizontal="center" vertical="top"/>
    </xf>
    <xf numFmtId="0" fontId="29" fillId="0" borderId="0" xfId="0" applyFont="1" applyAlignment="1">
      <alignment/>
    </xf>
    <xf numFmtId="0" fontId="27" fillId="0" borderId="0" xfId="0" applyFont="1" applyFill="1" applyAlignment="1">
      <alignment/>
    </xf>
    <xf numFmtId="170" fontId="27" fillId="0" borderId="0" xfId="15" applyNumberFormat="1" applyFont="1" applyAlignment="1">
      <alignment/>
    </xf>
    <xf numFmtId="0" fontId="29" fillId="0" borderId="0" xfId="0" applyFont="1" applyFill="1" applyAlignment="1">
      <alignment/>
    </xf>
    <xf numFmtId="0" fontId="27" fillId="0" borderId="0" xfId="0" applyFont="1" applyFill="1" applyBorder="1" applyAlignment="1">
      <alignment horizontal="left"/>
    </xf>
    <xf numFmtId="0" fontId="27" fillId="0" borderId="0" xfId="0" applyFont="1" applyFill="1" applyBorder="1" applyAlignment="1">
      <alignment/>
    </xf>
    <xf numFmtId="0" fontId="29" fillId="0" borderId="0" xfId="0" applyFont="1" applyFill="1" applyAlignment="1">
      <alignment horizontal="right"/>
    </xf>
    <xf numFmtId="0" fontId="29" fillId="0" borderId="0" xfId="0" applyFont="1" applyFill="1" applyAlignment="1">
      <alignment horizontal="right" wrapText="1"/>
    </xf>
    <xf numFmtId="212" fontId="29" fillId="0" borderId="0" xfId="0" applyNumberFormat="1" applyFont="1" applyAlignment="1">
      <alignment horizontal="right" wrapText="1"/>
    </xf>
    <xf numFmtId="0" fontId="27" fillId="0" borderId="0" xfId="0" applyFont="1" applyFill="1" applyAlignment="1" quotePrefix="1">
      <alignment/>
    </xf>
    <xf numFmtId="37" fontId="27" fillId="0" borderId="0" xfId="0" applyNumberFormat="1" applyFont="1" applyAlignment="1">
      <alignment horizontal="right"/>
    </xf>
    <xf numFmtId="43" fontId="27" fillId="0" borderId="0" xfId="15" applyFont="1" applyAlignment="1">
      <alignment horizontal="right"/>
    </xf>
    <xf numFmtId="37" fontId="27" fillId="0" borderId="7" xfId="0" applyNumberFormat="1" applyFont="1" applyFill="1" applyBorder="1" applyAlignment="1">
      <alignment/>
    </xf>
    <xf numFmtId="37" fontId="27" fillId="0" borderId="0" xfId="0" applyNumberFormat="1" applyFont="1" applyFill="1" applyBorder="1" applyAlignment="1">
      <alignment/>
    </xf>
    <xf numFmtId="0" fontId="27" fillId="0" borderId="0" xfId="0" applyFont="1" applyFill="1" applyAlignment="1">
      <alignment horizontal="right" vertical="top"/>
    </xf>
    <xf numFmtId="0" fontId="27" fillId="0" borderId="0" xfId="0" applyFont="1" applyFill="1" applyAlignment="1">
      <alignment horizontal="right"/>
    </xf>
    <xf numFmtId="37" fontId="27" fillId="0" borderId="0" xfId="15" applyNumberFormat="1" applyFont="1" applyFill="1" applyBorder="1" applyAlignment="1">
      <alignment horizontal="right"/>
    </xf>
    <xf numFmtId="38" fontId="27" fillId="0" borderId="7" xfId="0" applyNumberFormat="1" applyFont="1" applyFill="1" applyBorder="1" applyAlignment="1">
      <alignment/>
    </xf>
    <xf numFmtId="38" fontId="27" fillId="0" borderId="8" xfId="0" applyNumberFormat="1" applyFont="1" applyFill="1" applyBorder="1" applyAlignment="1">
      <alignment/>
    </xf>
    <xf numFmtId="170" fontId="29" fillId="0" borderId="0" xfId="15" applyNumberFormat="1" applyFont="1" applyAlignment="1">
      <alignment vertical="top"/>
    </xf>
    <xf numFmtId="170" fontId="27" fillId="0" borderId="0" xfId="15" applyNumberFormat="1" applyFont="1" applyFill="1" applyAlignment="1">
      <alignment/>
    </xf>
    <xf numFmtId="0" fontId="30" fillId="0" borderId="0" xfId="0" applyFont="1" applyFill="1" applyAlignment="1">
      <alignment/>
    </xf>
    <xf numFmtId="37" fontId="27" fillId="0" borderId="6" xfId="0" applyNumberFormat="1" applyFont="1" applyFill="1" applyBorder="1" applyAlignment="1">
      <alignment/>
    </xf>
    <xf numFmtId="41" fontId="31" fillId="0" borderId="0" xfId="0" applyNumberFormat="1" applyFont="1" applyFill="1" applyAlignment="1">
      <alignment/>
    </xf>
    <xf numFmtId="37" fontId="27" fillId="0" borderId="2" xfId="0" applyNumberFormat="1" applyFont="1" applyFill="1" applyBorder="1" applyAlignment="1">
      <alignment/>
    </xf>
    <xf numFmtId="0" fontId="29" fillId="0" borderId="0" xfId="0" applyFont="1" applyFill="1" applyBorder="1" applyAlignment="1" quotePrefix="1">
      <alignment horizontal="right"/>
    </xf>
    <xf numFmtId="0" fontId="29" fillId="0" borderId="0" xfId="0" applyFont="1" applyFill="1" applyBorder="1" applyAlignment="1">
      <alignment horizontal="right"/>
    </xf>
    <xf numFmtId="37" fontId="27" fillId="0" borderId="0" xfId="0" applyNumberFormat="1" applyFont="1" applyFill="1" applyAlignment="1">
      <alignment/>
    </xf>
    <xf numFmtId="38" fontId="27" fillId="0" borderId="6" xfId="0" applyNumberFormat="1" applyFont="1" applyFill="1" applyBorder="1" applyAlignment="1">
      <alignment/>
    </xf>
    <xf numFmtId="38" fontId="27" fillId="0" borderId="0" xfId="0" applyNumberFormat="1" applyFont="1" applyFill="1" applyAlignment="1">
      <alignment/>
    </xf>
    <xf numFmtId="37" fontId="27" fillId="0" borderId="8" xfId="0" applyNumberFormat="1" applyFont="1" applyFill="1" applyBorder="1" applyAlignment="1">
      <alignment/>
    </xf>
    <xf numFmtId="38" fontId="27" fillId="0" borderId="0" xfId="0" applyNumberFormat="1" applyFont="1" applyFill="1" applyBorder="1" applyAlignment="1">
      <alignment/>
    </xf>
    <xf numFmtId="0" fontId="27" fillId="0" borderId="0" xfId="0" applyFont="1" applyFill="1" applyAlignment="1">
      <alignment vertical="top" wrapText="1"/>
    </xf>
    <xf numFmtId="0" fontId="32" fillId="0" borderId="0" xfId="0" applyFont="1" applyFill="1" applyAlignment="1">
      <alignment/>
    </xf>
    <xf numFmtId="0" fontId="27" fillId="0" borderId="0" xfId="0" applyFont="1" applyFill="1" applyBorder="1" applyAlignment="1">
      <alignment horizontal="right"/>
    </xf>
    <xf numFmtId="0" fontId="27" fillId="0" borderId="0" xfId="0" applyFont="1" applyBorder="1" applyAlignment="1">
      <alignment/>
    </xf>
    <xf numFmtId="0" fontId="32" fillId="0" borderId="0" xfId="0" applyFont="1" applyAlignment="1">
      <alignment/>
    </xf>
    <xf numFmtId="0" fontId="27" fillId="0" borderId="0" xfId="0" applyFont="1" applyBorder="1" applyAlignment="1">
      <alignment horizontal="right"/>
    </xf>
    <xf numFmtId="0" fontId="33" fillId="0" borderId="0" xfId="0" applyFont="1" applyBorder="1" applyAlignment="1">
      <alignment horizontal="left"/>
    </xf>
    <xf numFmtId="0" fontId="27" fillId="0" borderId="0" xfId="0" applyFont="1" applyAlignment="1">
      <alignment horizontal="justify"/>
    </xf>
    <xf numFmtId="0" fontId="32" fillId="0" borderId="0" xfId="0" applyFont="1" applyBorder="1" applyAlignment="1">
      <alignment/>
    </xf>
    <xf numFmtId="0" fontId="34" fillId="0" borderId="0" xfId="0" applyFont="1" applyBorder="1" applyAlignment="1">
      <alignment/>
    </xf>
    <xf numFmtId="0" fontId="34" fillId="0" borderId="0" xfId="0" applyFont="1" applyBorder="1" applyAlignment="1">
      <alignment horizontal="right"/>
    </xf>
    <xf numFmtId="0" fontId="27" fillId="0" borderId="9" xfId="0" applyFont="1" applyBorder="1" applyAlignment="1">
      <alignment/>
    </xf>
    <xf numFmtId="0" fontId="32" fillId="0" borderId="10" xfId="0" applyFont="1" applyBorder="1" applyAlignment="1">
      <alignment horizontal="center"/>
    </xf>
    <xf numFmtId="0" fontId="32" fillId="0" borderId="11" xfId="0" applyFont="1" applyBorder="1" applyAlignment="1">
      <alignment horizontal="center" wrapText="1"/>
    </xf>
    <xf numFmtId="0" fontId="32" fillId="0" borderId="0" xfId="0" applyFont="1" applyAlignment="1">
      <alignment horizontal="center" wrapText="1"/>
    </xf>
    <xf numFmtId="212" fontId="32" fillId="0" borderId="0" xfId="0" applyNumberFormat="1" applyFont="1" applyAlignment="1">
      <alignment horizontal="right" wrapText="1"/>
    </xf>
    <xf numFmtId="37" fontId="34" fillId="0" borderId="0" xfId="0" applyNumberFormat="1" applyFont="1" applyBorder="1" applyAlignment="1">
      <alignment horizontal="right"/>
    </xf>
    <xf numFmtId="37" fontId="34" fillId="0" borderId="0" xfId="0" applyNumberFormat="1" applyFont="1" applyBorder="1" applyAlignment="1">
      <alignment/>
    </xf>
    <xf numFmtId="37" fontId="32" fillId="0" borderId="0" xfId="0" applyNumberFormat="1" applyFont="1" applyAlignment="1">
      <alignment horizontal="right" wrapText="1"/>
    </xf>
    <xf numFmtId="37" fontId="34" fillId="0" borderId="0" xfId="0" applyNumberFormat="1" applyFont="1" applyAlignment="1">
      <alignment horizontal="right" wrapText="1"/>
    </xf>
    <xf numFmtId="37" fontId="34" fillId="0" borderId="0" xfId="0" applyNumberFormat="1" applyFont="1" applyFill="1" applyAlignment="1">
      <alignment horizontal="right" wrapText="1"/>
    </xf>
    <xf numFmtId="37" fontId="34" fillId="0" borderId="0" xfId="0" applyNumberFormat="1" applyFont="1" applyBorder="1" applyAlignment="1">
      <alignment horizontal="right" vertical="top"/>
    </xf>
    <xf numFmtId="37" fontId="34" fillId="0" borderId="0" xfId="0" applyNumberFormat="1" applyFont="1" applyBorder="1" applyAlignment="1">
      <alignment horizontal="left"/>
    </xf>
    <xf numFmtId="37" fontId="34" fillId="0" borderId="0" xfId="0" applyNumberFormat="1" applyFont="1" applyFill="1" applyBorder="1" applyAlignment="1">
      <alignment/>
    </xf>
    <xf numFmtId="41" fontId="34" fillId="0" borderId="0" xfId="0" applyNumberFormat="1" applyFont="1" applyBorder="1" applyAlignment="1">
      <alignment/>
    </xf>
    <xf numFmtId="41" fontId="34" fillId="0" borderId="0" xfId="0" applyNumberFormat="1" applyFont="1" applyFill="1" applyBorder="1" applyAlignment="1">
      <alignment/>
    </xf>
    <xf numFmtId="37" fontId="34" fillId="0" borderId="6" xfId="0" applyNumberFormat="1" applyFont="1" applyFill="1" applyBorder="1" applyAlignment="1">
      <alignment/>
    </xf>
    <xf numFmtId="37" fontId="34" fillId="0" borderId="12" xfId="0" applyNumberFormat="1" applyFont="1" applyFill="1" applyBorder="1" applyAlignment="1">
      <alignment/>
    </xf>
    <xf numFmtId="37" fontId="27" fillId="0" borderId="0" xfId="0" applyNumberFormat="1" applyFont="1" applyBorder="1" applyAlignment="1">
      <alignment/>
    </xf>
    <xf numFmtId="43" fontId="34" fillId="0" borderId="0" xfId="15" applyFont="1" applyFill="1" applyBorder="1" applyAlignment="1">
      <alignment/>
    </xf>
    <xf numFmtId="37" fontId="34" fillId="0" borderId="0" xfId="0" applyNumberFormat="1" applyFont="1" applyFill="1" applyBorder="1" applyAlignment="1">
      <alignment horizontal="right" wrapText="1"/>
    </xf>
    <xf numFmtId="193" fontId="34" fillId="0" borderId="0" xfId="0" applyNumberFormat="1" applyFont="1" applyFill="1" applyAlignment="1">
      <alignment horizontal="right" wrapText="1"/>
    </xf>
    <xf numFmtId="193" fontId="34" fillId="0" borderId="0" xfId="0" applyNumberFormat="1" applyFont="1" applyFill="1" applyBorder="1" applyAlignment="1">
      <alignment horizontal="right" wrapText="1"/>
    </xf>
    <xf numFmtId="41" fontId="34" fillId="0" borderId="6" xfId="0" applyNumberFormat="1" applyFont="1" applyBorder="1" applyAlignment="1">
      <alignment/>
    </xf>
    <xf numFmtId="193" fontId="34" fillId="0" borderId="0" xfId="0" applyNumberFormat="1" applyFont="1" applyBorder="1" applyAlignment="1">
      <alignment horizontal="right" wrapText="1"/>
    </xf>
    <xf numFmtId="41" fontId="34" fillId="0" borderId="6" xfId="0" applyNumberFormat="1" applyFont="1" applyFill="1" applyBorder="1" applyAlignment="1">
      <alignment/>
    </xf>
    <xf numFmtId="193" fontId="34" fillId="0" borderId="0" xfId="0" applyNumberFormat="1" applyFont="1" applyAlignment="1">
      <alignment horizontal="right" wrapText="1"/>
    </xf>
    <xf numFmtId="39" fontId="34" fillId="0" borderId="0" xfId="0" applyNumberFormat="1" applyFont="1" applyBorder="1" applyAlignment="1">
      <alignment horizontal="right" wrapText="1"/>
    </xf>
    <xf numFmtId="39" fontId="34" fillId="0" borderId="0" xfId="0" applyNumberFormat="1" applyFont="1" applyAlignment="1">
      <alignment horizontal="right" wrapText="1"/>
    </xf>
    <xf numFmtId="39" fontId="34" fillId="0" borderId="0" xfId="0" applyNumberFormat="1" applyFont="1" applyFill="1" applyBorder="1" applyAlignment="1">
      <alignment horizontal="right" wrapText="1"/>
    </xf>
    <xf numFmtId="39" fontId="34" fillId="0" borderId="0" xfId="0" applyNumberFormat="1" applyFont="1" applyFill="1" applyAlignment="1">
      <alignment horizontal="right" wrapText="1"/>
    </xf>
    <xf numFmtId="43" fontId="34" fillId="0" borderId="6" xfId="15" applyFont="1" applyBorder="1" applyAlignment="1">
      <alignment/>
    </xf>
    <xf numFmtId="193" fontId="34" fillId="0" borderId="0" xfId="0" applyNumberFormat="1" applyFont="1" applyBorder="1" applyAlignment="1">
      <alignment horizontal="right"/>
    </xf>
    <xf numFmtId="39" fontId="34" fillId="0" borderId="6" xfId="0" applyNumberFormat="1" applyFont="1" applyBorder="1" applyAlignment="1">
      <alignment horizontal="right"/>
    </xf>
    <xf numFmtId="39" fontId="34" fillId="0" borderId="6" xfId="0" applyNumberFormat="1" applyFont="1" applyFill="1" applyBorder="1" applyAlignment="1">
      <alignment horizontal="right" wrapText="1"/>
    </xf>
    <xf numFmtId="37" fontId="35" fillId="0" borderId="0" xfId="0" applyNumberFormat="1" applyFont="1" applyBorder="1" applyAlignment="1">
      <alignment horizontal="left" vertical="top"/>
    </xf>
    <xf numFmtId="193" fontId="34" fillId="0" borderId="0" xfId="0" applyNumberFormat="1" applyFont="1" applyBorder="1" applyAlignment="1" quotePrefix="1">
      <alignment horizontal="right" wrapText="1"/>
    </xf>
    <xf numFmtId="39" fontId="34" fillId="0" borderId="0" xfId="0" applyNumberFormat="1" applyFont="1" applyBorder="1" applyAlignment="1" quotePrefix="1">
      <alignment horizontal="right" wrapText="1"/>
    </xf>
    <xf numFmtId="37" fontId="34" fillId="0" borderId="0" xfId="0" applyNumberFormat="1" applyFont="1" applyFill="1" applyBorder="1" applyAlignment="1">
      <alignment horizontal="left"/>
    </xf>
    <xf numFmtId="0" fontId="34" fillId="0" borderId="0" xfId="0" applyFont="1" applyBorder="1" applyAlignment="1">
      <alignment vertical="top"/>
    </xf>
    <xf numFmtId="0" fontId="34" fillId="0" borderId="0" xfId="0" applyFont="1" applyAlignment="1">
      <alignment horizontal="justify" wrapText="1"/>
    </xf>
    <xf numFmtId="37" fontId="34" fillId="0" borderId="0" xfId="0" applyNumberFormat="1" applyFont="1" applyBorder="1" applyAlignment="1">
      <alignment vertical="top"/>
    </xf>
    <xf numFmtId="0" fontId="27" fillId="0" borderId="0" xfId="0" applyFont="1" applyBorder="1" applyAlignment="1">
      <alignment vertical="top"/>
    </xf>
    <xf numFmtId="0" fontId="32" fillId="0" borderId="0" xfId="0" applyFont="1" applyBorder="1" applyAlignment="1">
      <alignment vertical="top"/>
    </xf>
    <xf numFmtId="37" fontId="32" fillId="0" borderId="0" xfId="0" applyNumberFormat="1" applyFont="1" applyBorder="1" applyAlignment="1">
      <alignment horizontal="right"/>
    </xf>
    <xf numFmtId="0" fontId="34" fillId="0" borderId="0" xfId="0" applyFont="1" applyBorder="1" applyAlignment="1">
      <alignment horizontal="center"/>
    </xf>
    <xf numFmtId="38" fontId="34" fillId="0" borderId="0" xfId="0" applyNumberFormat="1" applyFont="1" applyBorder="1" applyAlignment="1">
      <alignment horizontal="right"/>
    </xf>
    <xf numFmtId="0" fontId="35" fillId="0" borderId="0" xfId="0" applyFont="1" applyBorder="1" applyAlignment="1">
      <alignment/>
    </xf>
    <xf numFmtId="0" fontId="34" fillId="0" borderId="0" xfId="0" applyFont="1" applyBorder="1" applyAlignment="1">
      <alignment horizontal="left" indent="1"/>
    </xf>
    <xf numFmtId="41" fontId="34" fillId="0" borderId="3" xfId="0" applyNumberFormat="1" applyFont="1" applyBorder="1" applyAlignment="1">
      <alignment horizontal="right"/>
    </xf>
    <xf numFmtId="41" fontId="34" fillId="0" borderId="0" xfId="0" applyNumberFormat="1" applyFont="1" applyBorder="1" applyAlignment="1">
      <alignment horizontal="right"/>
    </xf>
    <xf numFmtId="41" fontId="34" fillId="0" borderId="4" xfId="0" applyNumberFormat="1" applyFont="1" applyBorder="1" applyAlignment="1">
      <alignment horizontal="right"/>
    </xf>
    <xf numFmtId="41" fontId="34" fillId="0" borderId="5" xfId="0" applyNumberFormat="1" applyFont="1" applyBorder="1" applyAlignment="1">
      <alignment horizontal="right"/>
    </xf>
    <xf numFmtId="41" fontId="34" fillId="0" borderId="13" xfId="0" applyNumberFormat="1" applyFont="1" applyBorder="1" applyAlignment="1">
      <alignment horizontal="right"/>
    </xf>
    <xf numFmtId="41" fontId="34" fillId="0" borderId="3" xfId="0" applyNumberFormat="1" applyFont="1" applyBorder="1" applyAlignment="1">
      <alignment/>
    </xf>
    <xf numFmtId="41" fontId="34" fillId="0" borderId="10" xfId="0" applyNumberFormat="1" applyFont="1" applyBorder="1" applyAlignment="1">
      <alignment horizontal="right"/>
    </xf>
    <xf numFmtId="170" fontId="34" fillId="0" borderId="7" xfId="0" applyNumberFormat="1" applyFont="1" applyFill="1" applyBorder="1" applyAlignment="1">
      <alignment horizontal="right"/>
    </xf>
    <xf numFmtId="41" fontId="34" fillId="0" borderId="12" xfId="0" applyNumberFormat="1" applyFont="1" applyBorder="1" applyAlignment="1">
      <alignment horizontal="right"/>
    </xf>
    <xf numFmtId="0" fontId="34" fillId="0" borderId="0" xfId="0" applyFont="1" applyBorder="1" applyAlignment="1">
      <alignment horizontal="left"/>
    </xf>
    <xf numFmtId="41" fontId="34" fillId="0" borderId="0" xfId="0" applyNumberFormat="1" applyFont="1" applyFill="1" applyBorder="1" applyAlignment="1">
      <alignment horizontal="right"/>
    </xf>
    <xf numFmtId="38" fontId="34" fillId="0" borderId="7" xfId="0" applyNumberFormat="1" applyFont="1" applyBorder="1" applyAlignment="1">
      <alignment horizontal="right"/>
    </xf>
    <xf numFmtId="170" fontId="36" fillId="0" borderId="0" xfId="15" applyNumberFormat="1" applyFont="1" applyFill="1" applyBorder="1" applyAlignment="1">
      <alignment horizontal="right"/>
    </xf>
    <xf numFmtId="43" fontId="34" fillId="0" borderId="0" xfId="0" applyNumberFormat="1" applyFont="1" applyFill="1" applyBorder="1" applyAlignment="1">
      <alignment horizontal="right"/>
    </xf>
    <xf numFmtId="0" fontId="34" fillId="0" borderId="0" xfId="0" applyFont="1" applyAlignment="1">
      <alignment horizontal="center" wrapText="1"/>
    </xf>
    <xf numFmtId="40" fontId="34" fillId="0" borderId="6" xfId="0" applyNumberFormat="1" applyFont="1" applyBorder="1" applyAlignment="1">
      <alignment horizontal="right"/>
    </xf>
    <xf numFmtId="40" fontId="34" fillId="0" borderId="0" xfId="0" applyNumberFormat="1" applyFont="1" applyBorder="1" applyAlignment="1">
      <alignment horizontal="right"/>
    </xf>
    <xf numFmtId="14" fontId="30" fillId="0" borderId="0" xfId="0" applyNumberFormat="1" applyFont="1" applyAlignment="1">
      <alignment horizontal="center" wrapText="1"/>
    </xf>
    <xf numFmtId="0" fontId="27" fillId="0" borderId="0" xfId="0" applyFont="1" applyAlignment="1">
      <alignment horizontal="center"/>
    </xf>
    <xf numFmtId="41" fontId="27" fillId="0" borderId="0" xfId="0" applyNumberFormat="1" applyFont="1" applyFill="1" applyAlignment="1">
      <alignment/>
    </xf>
    <xf numFmtId="41" fontId="27" fillId="0" borderId="0" xfId="0" applyNumberFormat="1" applyFont="1" applyAlignment="1">
      <alignment/>
    </xf>
    <xf numFmtId="0" fontId="27" fillId="0" borderId="0" xfId="0" applyFont="1" applyBorder="1" applyAlignment="1">
      <alignment horizontal="justify" wrapText="1"/>
    </xf>
    <xf numFmtId="0" fontId="37" fillId="0" borderId="13" xfId="67" applyFont="1" applyBorder="1" applyAlignment="1">
      <alignment horizontal="center"/>
    </xf>
    <xf numFmtId="0" fontId="38" fillId="0" borderId="13" xfId="67" applyFont="1" applyBorder="1" applyAlignment="1">
      <alignment horizontal="center"/>
    </xf>
    <xf numFmtId="43" fontId="27" fillId="0" borderId="0" xfId="15" applyFont="1" applyAlignment="1">
      <alignment/>
    </xf>
    <xf numFmtId="37" fontId="34" fillId="0" borderId="2" xfId="0" applyNumberFormat="1" applyFont="1" applyFill="1" applyBorder="1" applyAlignment="1">
      <alignment/>
    </xf>
    <xf numFmtId="0" fontId="34" fillId="0" borderId="0" xfId="0" applyFont="1" applyFill="1" applyBorder="1" applyAlignment="1">
      <alignment horizontal="right"/>
    </xf>
    <xf numFmtId="0" fontId="34" fillId="0" borderId="0" xfId="0" applyFont="1" applyFill="1" applyBorder="1" applyAlignment="1">
      <alignment/>
    </xf>
    <xf numFmtId="0" fontId="32" fillId="0" borderId="0" xfId="0" applyFont="1" applyFill="1" applyAlignment="1">
      <alignment horizontal="right" wrapText="1"/>
    </xf>
    <xf numFmtId="212" fontId="32" fillId="0" borderId="0" xfId="0" applyNumberFormat="1" applyFont="1" applyFill="1" applyAlignment="1">
      <alignment horizontal="right" wrapText="1"/>
    </xf>
    <xf numFmtId="37" fontId="34" fillId="0" borderId="0" xfId="0" applyNumberFormat="1" applyFont="1" applyFill="1" applyBorder="1" applyAlignment="1">
      <alignment horizontal="right"/>
    </xf>
    <xf numFmtId="37" fontId="32" fillId="0" borderId="0" xfId="0" applyNumberFormat="1" applyFont="1" applyFill="1" applyAlignment="1">
      <alignment horizontal="right" wrapText="1"/>
    </xf>
    <xf numFmtId="37" fontId="11" fillId="0" borderId="0" xfId="0" applyNumberFormat="1" applyFont="1" applyFill="1" applyBorder="1" applyAlignment="1">
      <alignment/>
    </xf>
    <xf numFmtId="37" fontId="34" fillId="0" borderId="0" xfId="0" applyNumberFormat="1" applyFont="1" applyFill="1" applyBorder="1" applyAlignment="1">
      <alignment horizontal="right" vertical="top"/>
    </xf>
    <xf numFmtId="170" fontId="34" fillId="0" borderId="0" xfId="15" applyNumberFormat="1" applyFont="1" applyFill="1" applyBorder="1" applyAlignment="1">
      <alignment/>
    </xf>
    <xf numFmtId="170" fontId="34" fillId="0" borderId="6" xfId="15" applyNumberFormat="1" applyFont="1" applyFill="1" applyBorder="1" applyAlignment="1">
      <alignment/>
    </xf>
    <xf numFmtId="37" fontId="34" fillId="0" borderId="0" xfId="0" applyNumberFormat="1" applyFont="1" applyFill="1" applyBorder="1" applyAlignment="1">
      <alignment horizontal="left" indent="1"/>
    </xf>
    <xf numFmtId="37" fontId="27" fillId="0" borderId="0" xfId="0" applyNumberFormat="1" applyFont="1" applyFill="1" applyBorder="1" applyAlignment="1">
      <alignment horizontal="right"/>
    </xf>
    <xf numFmtId="37" fontId="34" fillId="0" borderId="7" xfId="0" applyNumberFormat="1" applyFont="1" applyFill="1" applyBorder="1" applyAlignment="1">
      <alignment/>
    </xf>
    <xf numFmtId="212" fontId="29" fillId="0" borderId="0" xfId="0" applyNumberFormat="1" applyFont="1" applyAlignment="1" quotePrefix="1">
      <alignment horizontal="right" wrapText="1"/>
    </xf>
    <xf numFmtId="170" fontId="27" fillId="0" borderId="2" xfId="15" applyNumberFormat="1" applyFont="1" applyFill="1" applyBorder="1" applyAlignment="1">
      <alignment/>
    </xf>
    <xf numFmtId="0" fontId="0" fillId="0" borderId="0" xfId="0" applyBorder="1" applyAlignment="1">
      <alignment/>
    </xf>
    <xf numFmtId="193" fontId="34" fillId="0" borderId="6" xfId="0" applyNumberFormat="1" applyFont="1" applyBorder="1" applyAlignment="1">
      <alignment horizontal="left"/>
    </xf>
    <xf numFmtId="0" fontId="30" fillId="0" borderId="0" xfId="0" applyFont="1" applyAlignment="1">
      <alignment/>
    </xf>
    <xf numFmtId="0" fontId="27" fillId="0" borderId="0" xfId="0" applyFont="1" applyFill="1" applyAlignment="1">
      <alignment horizontal="left" indent="1"/>
    </xf>
    <xf numFmtId="0" fontId="27" fillId="0" borderId="0" xfId="0" applyFont="1" applyFill="1" applyAlignment="1">
      <alignment horizontal="justify" wrapText="1"/>
    </xf>
    <xf numFmtId="37" fontId="27" fillId="0" borderId="0" xfId="0" applyNumberFormat="1" applyFont="1" applyFill="1" applyAlignment="1">
      <alignment/>
    </xf>
    <xf numFmtId="0" fontId="29" fillId="0" borderId="0" xfId="0" applyFont="1" applyFill="1" applyBorder="1" applyAlignment="1">
      <alignment/>
    </xf>
    <xf numFmtId="38" fontId="40" fillId="0" borderId="0" xfId="0" applyNumberFormat="1" applyFont="1" applyFill="1" applyBorder="1" applyAlignment="1">
      <alignment horizontal="right"/>
    </xf>
    <xf numFmtId="0" fontId="32" fillId="0" borderId="9" xfId="0" applyFont="1" applyBorder="1" applyAlignment="1">
      <alignment/>
    </xf>
    <xf numFmtId="37" fontId="34" fillId="0" borderId="0" xfId="0" applyNumberFormat="1" applyFont="1" applyFill="1" applyBorder="1" applyAlignment="1">
      <alignment horizontal="justify" wrapText="1"/>
    </xf>
    <xf numFmtId="37" fontId="34" fillId="0" borderId="0" xfId="0" applyNumberFormat="1" applyFont="1" applyFill="1" applyBorder="1" applyAlignment="1">
      <alignment horizontal="left" vertical="top" wrapText="1"/>
    </xf>
    <xf numFmtId="0" fontId="27" fillId="0" borderId="0" xfId="0" applyFont="1" applyFill="1" applyAlignment="1">
      <alignment horizontal="justify" vertical="top" wrapText="1"/>
    </xf>
    <xf numFmtId="0" fontId="27" fillId="0" borderId="0" xfId="0" applyFont="1" applyFill="1" applyBorder="1" applyAlignment="1">
      <alignment horizontal="justify" vertical="top" wrapText="1"/>
    </xf>
    <xf numFmtId="0" fontId="39" fillId="0" borderId="0" xfId="0" applyFont="1" applyFill="1" applyBorder="1" applyAlignment="1">
      <alignment horizontal="justify" vertical="top" wrapText="1"/>
    </xf>
    <xf numFmtId="0" fontId="27" fillId="0" borderId="0" xfId="0" applyFont="1" applyBorder="1" applyAlignment="1">
      <alignment horizontal="justify" vertical="top" wrapText="1"/>
    </xf>
    <xf numFmtId="0" fontId="27" fillId="0" borderId="0" xfId="0" applyFont="1" applyAlignment="1">
      <alignment horizontal="justify" vertical="top" wrapText="1"/>
    </xf>
  </cellXfs>
  <cellStyles count="111">
    <cellStyle name="Normal" xfId="0"/>
    <cellStyle name="Comma" xfId="15"/>
    <cellStyle name="Comma [0]" xfId="16"/>
    <cellStyle name="Comma [0]_KC Group Interco Elimination" xfId="17"/>
    <cellStyle name="Comma_ - Style1" xfId="18"/>
    <cellStyle name="Comma_ - Style2" xfId="19"/>
    <cellStyle name="Comma_ - Style3" xfId="20"/>
    <cellStyle name="Comma_ - Style4" xfId="21"/>
    <cellStyle name="Comma_ - Style5" xfId="22"/>
    <cellStyle name="Comma_0897" xfId="23"/>
    <cellStyle name="Comma_KC Group Interco Elimination" xfId="24"/>
    <cellStyle name="Comma_KCHBN0600a" xfId="25"/>
    <cellStyle name="Comma_MR2" xfId="26"/>
    <cellStyle name="Comma_MR23" xfId="27"/>
    <cellStyle name="Comma_MR3" xfId="28"/>
    <cellStyle name="Comma_MR4" xfId="29"/>
    <cellStyle name="Comma_MRPT" xfId="30"/>
    <cellStyle name="Comma_o.debtors" xfId="31"/>
    <cellStyle name="Comma_Sheet1" xfId="32"/>
    <cellStyle name="Comma_TAX" xfId="33"/>
    <cellStyle name="Comma_UNMONIES" xfId="34"/>
    <cellStyle name="Comma0" xfId="35"/>
    <cellStyle name="Comma0 - Style6" xfId="36"/>
    <cellStyle name="Curren - Style7" xfId="37"/>
    <cellStyle name="Curren - Style8" xfId="38"/>
    <cellStyle name="Currency" xfId="39"/>
    <cellStyle name="Currency [0]" xfId="40"/>
    <cellStyle name="Currency [0]_adj (RM1 per mt)" xfId="41"/>
    <cellStyle name="Currency [0]_KC Group Interco Elimination" xfId="42"/>
    <cellStyle name="Currency [0]_overiding" xfId="43"/>
    <cellStyle name="Currency [0]_Sheet1" xfId="44"/>
    <cellStyle name="Currency [0]_srin0597" xfId="45"/>
    <cellStyle name="Currency_adj (RM1 per mt)" xfId="46"/>
    <cellStyle name="Currency_KC Group Interco Elimination" xfId="47"/>
    <cellStyle name="Currency_MR2" xfId="48"/>
    <cellStyle name="Currency_MR23" xfId="49"/>
    <cellStyle name="Currency_MR3" xfId="50"/>
    <cellStyle name="Currency_MR4" xfId="51"/>
    <cellStyle name="Currency_MRPT" xfId="52"/>
    <cellStyle name="Currency_overiding" xfId="53"/>
    <cellStyle name="Currency_Sheet1" xfId="54"/>
    <cellStyle name="Currency_srin0597" xfId="55"/>
    <cellStyle name="Currency0" xfId="56"/>
    <cellStyle name="Date" xfId="57"/>
    <cellStyle name="Date_MR23" xfId="58"/>
    <cellStyle name="E&amp;Y House" xfId="59"/>
    <cellStyle name="Fixed" xfId="60"/>
    <cellStyle name="Fixed_MR23" xfId="61"/>
    <cellStyle name="Followed Hyperlink" xfId="62"/>
    <cellStyle name="Heading 1" xfId="63"/>
    <cellStyle name="Heading 2" xfId="64"/>
    <cellStyle name="HEADING1" xfId="65"/>
    <cellStyle name="HEADING2" xfId="66"/>
    <cellStyle name="Hyperlink" xfId="67"/>
    <cellStyle name="Normal_03NOTE1" xfId="68"/>
    <cellStyle name="Normal_03NOTE2" xfId="69"/>
    <cellStyle name="Normal_03NOTE3" xfId="70"/>
    <cellStyle name="Normal_03NOTE4" xfId="71"/>
    <cellStyle name="Normal_03NOTE5" xfId="72"/>
    <cellStyle name="Normal_03NOTE6" xfId="73"/>
    <cellStyle name="Normal_0897" xfId="74"/>
    <cellStyle name="Normal_1996MGT" xfId="75"/>
    <cellStyle name="Normal_1996MGT_1" xfId="76"/>
    <cellStyle name="Normal_adj (RM1 per mt)" xfId="77"/>
    <cellStyle name="Normal_BS0396" xfId="78"/>
    <cellStyle name="Normal_GP&amp;L0396" xfId="79"/>
    <cellStyle name="Normal_gpl (2)" xfId="80"/>
    <cellStyle name="Normal_GPL032000 (AKM's updated version - not fully updated)" xfId="81"/>
    <cellStyle name="Normal_GRNTEEAL" xfId="82"/>
    <cellStyle name="Normal_KC Group Interco Elimination" xfId="83"/>
    <cellStyle name="Normal_KCFILE" xfId="84"/>
    <cellStyle name="Normal_KCFILE04" xfId="85"/>
    <cellStyle name="Normal_KCHBN0600a" xfId="86"/>
    <cellStyle name="Normal_KCMSA03A" xfId="87"/>
    <cellStyle name="Normal_KCMSA03B" xfId="88"/>
    <cellStyle name="Normal_Kedah Cement Consol (16 Feb) by E&amp;Y (AKM's version)" xfId="89"/>
    <cellStyle name="Normal_MA" xfId="90"/>
    <cellStyle name="Normal_MA0396" xfId="91"/>
    <cellStyle name="Normal_MGT0396" xfId="92"/>
    <cellStyle name="Normal_MGTIND03" xfId="93"/>
    <cellStyle name="Normal_MR2" xfId="94"/>
    <cellStyle name="Normal_MR23" xfId="95"/>
    <cellStyle name="Normal_MR3" xfId="96"/>
    <cellStyle name="Normal_MR4" xfId="97"/>
    <cellStyle name="Normal_MRPT" xfId="98"/>
    <cellStyle name="Normal_NOTE 7" xfId="99"/>
    <cellStyle name="Normal_NOTE1" xfId="100"/>
    <cellStyle name="Normal_NOTE2" xfId="101"/>
    <cellStyle name="Normal_NOTE3" xfId="102"/>
    <cellStyle name="Normal_NOTE4" xfId="103"/>
    <cellStyle name="Normal_NOTE5" xfId="104"/>
    <cellStyle name="Normal_NOTE6" xfId="105"/>
    <cellStyle name="Normal_o.debtors" xfId="106"/>
    <cellStyle name="Normal_overiding" xfId="107"/>
    <cellStyle name="Normal_PROFITVA" xfId="108"/>
    <cellStyle name="Normal_Sheet1" xfId="109"/>
    <cellStyle name="Normal_Sheet1_1" xfId="110"/>
    <cellStyle name="Normal_Sheet1_KCHBN0600a" xfId="111"/>
    <cellStyle name="Normal_srin0597" xfId="112"/>
    <cellStyle name="Normal_TAX" xfId="113"/>
    <cellStyle name="Normal_TBL" xfId="114"/>
    <cellStyle name="Normal_TBL0396" xfId="115"/>
    <cellStyle name="Normal_UNMONIES" xfId="116"/>
    <cellStyle name="Percent" xfId="117"/>
    <cellStyle name="Percent_MR2" xfId="118"/>
    <cellStyle name="Percent_MR23" xfId="119"/>
    <cellStyle name="Percent_MR3" xfId="120"/>
    <cellStyle name="Percent_MR4" xfId="121"/>
    <cellStyle name="Percent_MRPT" xfId="122"/>
    <cellStyle name="Total" xfId="123"/>
    <cellStyle name="Total_MR23" xfId="124"/>
  </cellStyles>
  <dxfs count="2">
    <dxf>
      <font>
        <b/>
        <i val="0"/>
        <color rgb="FFFFFFFF"/>
      </font>
      <fill>
        <patternFill>
          <bgColor rgb="FFFF0000"/>
        </patternFill>
      </fill>
      <border/>
    </dxf>
    <dxf>
      <font>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0">
    <pageSetUpPr fitToPage="1"/>
  </sheetPr>
  <dimension ref="A1:K279"/>
  <sheetViews>
    <sheetView showGridLines="0" tabSelected="1" zoomScaleSheetLayoutView="100" workbookViewId="0" topLeftCell="A1">
      <pane xSplit="3" ySplit="10" topLeftCell="D11" activePane="bottomRight" state="frozen"/>
      <selection pane="topLeft" activeCell="A4" sqref="A4"/>
      <selection pane="topRight" activeCell="A4" sqref="A4"/>
      <selection pane="bottomLeft" activeCell="A4" sqref="A4"/>
      <selection pane="bottomRight" activeCell="D11" sqref="D11"/>
    </sheetView>
  </sheetViews>
  <sheetFormatPr defaultColWidth="9.140625" defaultRowHeight="12.75"/>
  <cols>
    <col min="1" max="1" width="4.421875" style="82" customWidth="1"/>
    <col min="2" max="2" width="3.00390625" style="82" customWidth="1"/>
    <col min="3" max="3" width="38.421875" style="84" customWidth="1"/>
    <col min="4" max="4" width="11.00390625" style="82" customWidth="1"/>
    <col min="5" max="5" width="1.28515625" style="82" customWidth="1"/>
    <col min="6" max="6" width="14.7109375" style="82" customWidth="1"/>
    <col min="7" max="7" width="1.28515625" style="82" customWidth="1"/>
    <col min="8" max="8" width="12.57421875" style="82" customWidth="1"/>
    <col min="9" max="9" width="1.8515625" style="82" customWidth="1"/>
    <col min="10" max="10" width="14.7109375" style="82" customWidth="1"/>
    <col min="11" max="11" width="6.7109375" style="31" bestFit="1" customWidth="1"/>
    <col min="12" max="12" width="6.57421875" style="31" customWidth="1"/>
    <col min="13" max="16384" width="4.140625" style="31" hidden="1" customWidth="1"/>
  </cols>
  <sheetData>
    <row r="1" spans="1:11" s="30" customFormat="1" ht="14.25">
      <c r="A1" s="80" t="s">
        <v>66</v>
      </c>
      <c r="B1" s="52"/>
      <c r="C1" s="81"/>
      <c r="D1" s="50"/>
      <c r="E1" s="52"/>
      <c r="F1" s="52"/>
      <c r="G1" s="52"/>
      <c r="H1" s="52"/>
      <c r="I1" s="82"/>
      <c r="J1" s="52"/>
      <c r="K1" s="160" t="s">
        <v>1</v>
      </c>
    </row>
    <row r="2" spans="1:11" ht="14.25">
      <c r="A2" s="83" t="s">
        <v>231</v>
      </c>
      <c r="D2" s="47"/>
      <c r="K2" s="160" t="s">
        <v>2</v>
      </c>
    </row>
    <row r="3" spans="1:11" ht="14.25">
      <c r="A3" s="83" t="s">
        <v>192</v>
      </c>
      <c r="D3" s="47"/>
      <c r="K3" s="82"/>
    </row>
    <row r="4" spans="1:10" ht="13.5">
      <c r="A4" s="85" t="s">
        <v>67</v>
      </c>
      <c r="B4" s="45"/>
      <c r="D4" s="45"/>
      <c r="E4" s="45"/>
      <c r="F4" s="45"/>
      <c r="G4" s="45"/>
      <c r="H4" s="45"/>
      <c r="I4" s="45"/>
      <c r="J4" s="45"/>
    </row>
    <row r="5" spans="2:9" ht="12.75" customHeight="1">
      <c r="B5" s="45"/>
      <c r="C5" s="86"/>
      <c r="D5" s="86"/>
      <c r="E5" s="86"/>
      <c r="F5" s="86"/>
      <c r="G5" s="86"/>
      <c r="H5" s="86"/>
      <c r="I5" s="86"/>
    </row>
    <row r="6" spans="1:10" ht="15" customHeight="1">
      <c r="A6" s="87" t="s">
        <v>68</v>
      </c>
      <c r="B6" s="88"/>
      <c r="C6" s="89"/>
      <c r="D6" s="187" t="s">
        <v>229</v>
      </c>
      <c r="E6" s="91"/>
      <c r="F6" s="92"/>
      <c r="G6" s="93"/>
      <c r="H6" s="90"/>
      <c r="I6" s="91" t="s">
        <v>227</v>
      </c>
      <c r="J6" s="92"/>
    </row>
    <row r="7" spans="1:10" s="30" customFormat="1" ht="57.75">
      <c r="A7" s="164"/>
      <c r="B7" s="165"/>
      <c r="C7" s="164"/>
      <c r="D7" s="166" t="s">
        <v>133</v>
      </c>
      <c r="E7" s="166"/>
      <c r="F7" s="166" t="s">
        <v>147</v>
      </c>
      <c r="G7" s="166"/>
      <c r="H7" s="166" t="s">
        <v>134</v>
      </c>
      <c r="I7" s="166"/>
      <c r="J7" s="166" t="s">
        <v>148</v>
      </c>
    </row>
    <row r="8" spans="1:10" s="30" customFormat="1" ht="15">
      <c r="A8" s="164"/>
      <c r="B8" s="165"/>
      <c r="C8" s="164"/>
      <c r="D8" s="167">
        <v>37256</v>
      </c>
      <c r="E8" s="166"/>
      <c r="F8" s="167">
        <v>36891</v>
      </c>
      <c r="G8" s="167"/>
      <c r="H8" s="167">
        <f>+D8</f>
        <v>37256</v>
      </c>
      <c r="I8" s="167"/>
      <c r="J8" s="167">
        <f>+F8</f>
        <v>36891</v>
      </c>
    </row>
    <row r="9" spans="1:10" s="170" customFormat="1" ht="15">
      <c r="A9" s="168"/>
      <c r="B9" s="102"/>
      <c r="C9" s="168"/>
      <c r="D9" s="169" t="s">
        <v>10</v>
      </c>
      <c r="E9" s="169"/>
      <c r="F9" s="169" t="s">
        <v>10</v>
      </c>
      <c r="G9" s="169"/>
      <c r="H9" s="169" t="s">
        <v>10</v>
      </c>
      <c r="I9" s="169"/>
      <c r="J9" s="169" t="s">
        <v>10</v>
      </c>
    </row>
    <row r="10" spans="1:10" s="170" customFormat="1" ht="6.75" customHeight="1">
      <c r="A10" s="168"/>
      <c r="B10" s="102"/>
      <c r="C10" s="168"/>
      <c r="D10" s="99"/>
      <c r="E10" s="99"/>
      <c r="F10" s="99"/>
      <c r="G10" s="99"/>
      <c r="H10" s="99"/>
      <c r="I10" s="99"/>
      <c r="J10" s="99"/>
    </row>
    <row r="11" spans="1:10" s="170" customFormat="1" ht="15">
      <c r="A11" s="171" t="s">
        <v>69</v>
      </c>
      <c r="B11" s="127" t="s">
        <v>162</v>
      </c>
      <c r="C11" s="127"/>
      <c r="D11" s="102">
        <v>151733</v>
      </c>
      <c r="E11" s="102"/>
      <c r="F11" s="102">
        <v>154467</v>
      </c>
      <c r="G11" s="102"/>
      <c r="H11" s="102">
        <v>646953</v>
      </c>
      <c r="I11" s="102"/>
      <c r="J11" s="102">
        <v>598323</v>
      </c>
    </row>
    <row r="12" spans="1:10" s="170" customFormat="1" ht="15">
      <c r="A12" s="171" t="s">
        <v>70</v>
      </c>
      <c r="B12" s="127" t="s">
        <v>138</v>
      </c>
      <c r="C12" s="127"/>
      <c r="D12" s="104">
        <v>0</v>
      </c>
      <c r="E12" s="102"/>
      <c r="F12" s="104">
        <v>594</v>
      </c>
      <c r="G12" s="102"/>
      <c r="H12" s="172">
        <v>87</v>
      </c>
      <c r="I12" s="102"/>
      <c r="J12" s="104">
        <v>5431</v>
      </c>
    </row>
    <row r="13" spans="1:10" s="170" customFormat="1" ht="15.75" thickBot="1">
      <c r="A13" s="171" t="s">
        <v>71</v>
      </c>
      <c r="B13" s="127" t="s">
        <v>163</v>
      </c>
      <c r="C13" s="127"/>
      <c r="D13" s="105">
        <v>139</v>
      </c>
      <c r="E13" s="102"/>
      <c r="F13" s="105">
        <v>46</v>
      </c>
      <c r="G13" s="102"/>
      <c r="H13" s="173">
        <v>767</v>
      </c>
      <c r="I13" s="102"/>
      <c r="J13" s="105">
        <v>349</v>
      </c>
    </row>
    <row r="14" spans="1:10" s="170" customFormat="1" ht="15.75" thickTop="1">
      <c r="A14" s="171"/>
      <c r="B14" s="102"/>
      <c r="C14" s="127"/>
      <c r="D14" s="102"/>
      <c r="E14" s="102"/>
      <c r="F14" s="102"/>
      <c r="G14" s="102"/>
      <c r="H14" s="102"/>
      <c r="I14" s="102"/>
      <c r="J14" s="102"/>
    </row>
    <row r="15" spans="1:10" s="170" customFormat="1" ht="44.25" customHeight="1">
      <c r="A15" s="171" t="s">
        <v>72</v>
      </c>
      <c r="B15" s="189" t="s">
        <v>164</v>
      </c>
      <c r="C15" s="189"/>
      <c r="D15" s="102">
        <v>41240</v>
      </c>
      <c r="E15" s="102"/>
      <c r="F15" s="102">
        <v>46194</v>
      </c>
      <c r="G15" s="102"/>
      <c r="H15" s="102">
        <v>158414</v>
      </c>
      <c r="I15" s="102"/>
      <c r="J15" s="102">
        <v>156416</v>
      </c>
    </row>
    <row r="16" spans="1:10" s="170" customFormat="1" ht="15">
      <c r="A16" s="171" t="s">
        <v>70</v>
      </c>
      <c r="B16" s="127" t="s">
        <v>165</v>
      </c>
      <c r="C16" s="127"/>
      <c r="D16" s="102">
        <v>-14241</v>
      </c>
      <c r="E16" s="102"/>
      <c r="F16" s="102">
        <v>-17725</v>
      </c>
      <c r="G16" s="102"/>
      <c r="H16" s="102">
        <v>-54745</v>
      </c>
      <c r="I16" s="102"/>
      <c r="J16" s="102">
        <v>-70719</v>
      </c>
    </row>
    <row r="17" spans="1:10" s="170" customFormat="1" ht="15">
      <c r="A17" s="171" t="s">
        <v>71</v>
      </c>
      <c r="B17" s="127" t="s">
        <v>125</v>
      </c>
      <c r="C17" s="127"/>
      <c r="D17" s="102">
        <v>-16716</v>
      </c>
      <c r="E17" s="102"/>
      <c r="F17" s="104">
        <v>-16459</v>
      </c>
      <c r="G17" s="102"/>
      <c r="H17" s="102">
        <v>-65648</v>
      </c>
      <c r="I17" s="102"/>
      <c r="J17" s="102">
        <v>-65151</v>
      </c>
    </row>
    <row r="18" spans="1:10" s="170" customFormat="1" ht="15">
      <c r="A18" s="171" t="s">
        <v>73</v>
      </c>
      <c r="B18" s="127" t="s">
        <v>74</v>
      </c>
      <c r="C18" s="127"/>
      <c r="D18" s="104">
        <v>0</v>
      </c>
      <c r="E18" s="102"/>
      <c r="F18" s="104">
        <v>-9289</v>
      </c>
      <c r="G18" s="102"/>
      <c r="H18" s="104">
        <v>0</v>
      </c>
      <c r="I18" s="102"/>
      <c r="J18" s="104">
        <v>-21764</v>
      </c>
    </row>
    <row r="19" spans="1:10" s="170" customFormat="1" ht="30" customHeight="1">
      <c r="A19" s="171" t="s">
        <v>75</v>
      </c>
      <c r="B19" s="189" t="s">
        <v>183</v>
      </c>
      <c r="C19" s="189"/>
      <c r="D19" s="106">
        <f>SUM(D15:D18)</f>
        <v>10283</v>
      </c>
      <c r="E19" s="102"/>
      <c r="F19" s="106">
        <f>SUM(F15:F18)</f>
        <v>2721</v>
      </c>
      <c r="G19" s="102"/>
      <c r="H19" s="106">
        <f>SUM(H15:H18)</f>
        <v>38021</v>
      </c>
      <c r="I19" s="102"/>
      <c r="J19" s="106">
        <f>SUM(J15:J18)</f>
        <v>-1218</v>
      </c>
    </row>
    <row r="20" spans="1:10" s="170" customFormat="1" ht="15">
      <c r="A20" s="171" t="s">
        <v>76</v>
      </c>
      <c r="B20" s="127" t="s">
        <v>126</v>
      </c>
      <c r="C20" s="127"/>
      <c r="D20" s="163">
        <v>103</v>
      </c>
      <c r="E20" s="102"/>
      <c r="F20" s="163">
        <v>-3206</v>
      </c>
      <c r="G20" s="102"/>
      <c r="H20" s="163">
        <v>-1977</v>
      </c>
      <c r="I20" s="102"/>
      <c r="J20" s="163">
        <v>-3729</v>
      </c>
    </row>
    <row r="21" spans="1:10" s="170" customFormat="1" ht="45" customHeight="1">
      <c r="A21" s="171" t="s">
        <v>77</v>
      </c>
      <c r="B21" s="189" t="s">
        <v>184</v>
      </c>
      <c r="C21" s="189"/>
      <c r="D21" s="102">
        <f>SUM(D19:D20)</f>
        <v>10386</v>
      </c>
      <c r="E21" s="102"/>
      <c r="F21" s="102">
        <f>SUM(F19:F20)</f>
        <v>-485</v>
      </c>
      <c r="G21" s="102"/>
      <c r="H21" s="102">
        <f>SUM(H19:H20)</f>
        <v>36044</v>
      </c>
      <c r="I21" s="102"/>
      <c r="J21" s="102">
        <f>SUM(J19:J20)</f>
        <v>-4947</v>
      </c>
    </row>
    <row r="22" spans="1:10" s="170" customFormat="1" ht="15">
      <c r="A22" s="171" t="s">
        <v>78</v>
      </c>
      <c r="B22" s="127" t="s">
        <v>166</v>
      </c>
      <c r="C22" s="127"/>
      <c r="D22" s="102">
        <v>-376</v>
      </c>
      <c r="E22" s="102"/>
      <c r="F22" s="102">
        <v>5624</v>
      </c>
      <c r="G22" s="102"/>
      <c r="H22" s="102">
        <v>-1372</v>
      </c>
      <c r="I22" s="102"/>
      <c r="J22" s="102">
        <v>4733</v>
      </c>
    </row>
    <row r="23" spans="1:10" s="170" customFormat="1" ht="15">
      <c r="A23" s="171" t="s">
        <v>79</v>
      </c>
      <c r="B23" s="168" t="s">
        <v>79</v>
      </c>
      <c r="C23" s="127" t="s">
        <v>167</v>
      </c>
      <c r="D23" s="106"/>
      <c r="E23" s="102"/>
      <c r="F23" s="106"/>
      <c r="G23" s="102"/>
      <c r="H23" s="106"/>
      <c r="I23" s="102"/>
      <c r="J23" s="106"/>
    </row>
    <row r="24" spans="1:10" s="170" customFormat="1" ht="15">
      <c r="A24" s="171"/>
      <c r="B24" s="168"/>
      <c r="C24" s="174" t="s">
        <v>169</v>
      </c>
      <c r="D24" s="102">
        <f>SUM(D21:D22)</f>
        <v>10010</v>
      </c>
      <c r="E24" s="102"/>
      <c r="F24" s="102">
        <f>SUM(F21:F22)</f>
        <v>5139</v>
      </c>
      <c r="G24" s="102"/>
      <c r="H24" s="102">
        <f>SUM(H21:H22)</f>
        <v>34672</v>
      </c>
      <c r="I24" s="102"/>
      <c r="J24" s="102">
        <f>SUM(J21:J22)</f>
        <v>-214</v>
      </c>
    </row>
    <row r="25" spans="1:10" s="170" customFormat="1" ht="15">
      <c r="A25" s="60"/>
      <c r="B25" s="171" t="s">
        <v>85</v>
      </c>
      <c r="C25" s="127" t="s">
        <v>168</v>
      </c>
      <c r="D25" s="108">
        <v>0</v>
      </c>
      <c r="E25" s="108"/>
      <c r="F25" s="108">
        <v>0</v>
      </c>
      <c r="G25" s="108"/>
      <c r="H25" s="108">
        <v>0</v>
      </c>
      <c r="I25" s="108"/>
      <c r="J25" s="108">
        <v>0</v>
      </c>
    </row>
    <row r="26" spans="1:10" s="170" customFormat="1" ht="15">
      <c r="A26" s="171" t="s">
        <v>80</v>
      </c>
      <c r="B26" s="127" t="s">
        <v>170</v>
      </c>
      <c r="C26" s="127"/>
      <c r="D26" s="108">
        <v>0</v>
      </c>
      <c r="E26" s="108"/>
      <c r="F26" s="108">
        <v>0</v>
      </c>
      <c r="G26" s="108"/>
      <c r="H26" s="108">
        <v>0</v>
      </c>
      <c r="I26" s="108"/>
      <c r="J26" s="108">
        <v>0</v>
      </c>
    </row>
    <row r="27" spans="1:10" s="170" customFormat="1" ht="15">
      <c r="A27" s="171" t="s">
        <v>81</v>
      </c>
      <c r="B27" s="127" t="s">
        <v>177</v>
      </c>
      <c r="C27" s="127"/>
      <c r="D27" s="106"/>
      <c r="E27" s="102"/>
      <c r="F27" s="106"/>
      <c r="G27" s="102"/>
      <c r="H27" s="106"/>
      <c r="I27" s="102"/>
      <c r="J27" s="106"/>
    </row>
    <row r="28" spans="1:10" s="170" customFormat="1" ht="15">
      <c r="A28" s="171"/>
      <c r="B28" s="127" t="s">
        <v>188</v>
      </c>
      <c r="C28" s="127"/>
      <c r="D28" s="102">
        <f>SUM(D24:D26)</f>
        <v>10010</v>
      </c>
      <c r="E28" s="102"/>
      <c r="F28" s="102">
        <f>SUM(F24:F26)</f>
        <v>5139</v>
      </c>
      <c r="G28" s="102"/>
      <c r="H28" s="102">
        <f>SUM(H24:H26)</f>
        <v>34672</v>
      </c>
      <c r="I28" s="102"/>
      <c r="J28" s="102">
        <f>SUM(J24:J26)</f>
        <v>-214</v>
      </c>
    </row>
    <row r="29" spans="1:10" s="170" customFormat="1" ht="15">
      <c r="A29" s="175" t="s">
        <v>82</v>
      </c>
      <c r="B29" s="168" t="s">
        <v>79</v>
      </c>
      <c r="C29" s="127" t="s">
        <v>172</v>
      </c>
      <c r="D29" s="108">
        <v>0</v>
      </c>
      <c r="E29" s="108"/>
      <c r="F29" s="108">
        <v>0</v>
      </c>
      <c r="G29" s="108"/>
      <c r="H29" s="108">
        <v>0</v>
      </c>
      <c r="I29" s="108"/>
      <c r="J29" s="108">
        <v>0</v>
      </c>
    </row>
    <row r="30" spans="1:10" s="170" customFormat="1" ht="15">
      <c r="A30" s="171"/>
      <c r="B30" s="168" t="s">
        <v>85</v>
      </c>
      <c r="C30" s="127" t="s">
        <v>168</v>
      </c>
      <c r="D30" s="108">
        <v>0</v>
      </c>
      <c r="E30" s="108"/>
      <c r="F30" s="108">
        <v>0</v>
      </c>
      <c r="G30" s="108"/>
      <c r="H30" s="108">
        <v>0</v>
      </c>
      <c r="I30" s="108"/>
      <c r="J30" s="108">
        <v>0</v>
      </c>
    </row>
    <row r="31" spans="1:10" s="170" customFormat="1" ht="15">
      <c r="A31" s="171"/>
      <c r="B31" s="168" t="s">
        <v>171</v>
      </c>
      <c r="C31" s="127" t="s">
        <v>173</v>
      </c>
      <c r="D31" s="108"/>
      <c r="E31" s="108"/>
      <c r="F31" s="108"/>
      <c r="G31" s="108"/>
      <c r="H31" s="108"/>
      <c r="I31" s="108"/>
      <c r="J31" s="108"/>
    </row>
    <row r="32" spans="1:10" s="170" customFormat="1" ht="15">
      <c r="A32" s="171"/>
      <c r="B32" s="102"/>
      <c r="C32" s="127" t="s">
        <v>228</v>
      </c>
      <c r="D32" s="108">
        <v>0</v>
      </c>
      <c r="E32" s="108"/>
      <c r="F32" s="108">
        <v>0</v>
      </c>
      <c r="G32" s="108"/>
      <c r="H32" s="108">
        <v>0</v>
      </c>
      <c r="I32" s="108"/>
      <c r="J32" s="108">
        <v>0</v>
      </c>
    </row>
    <row r="33" spans="1:10" s="170" customFormat="1" ht="32.25" customHeight="1" thickBot="1">
      <c r="A33" s="171" t="s">
        <v>6</v>
      </c>
      <c r="B33" s="189" t="s">
        <v>174</v>
      </c>
      <c r="C33" s="189"/>
      <c r="D33" s="176">
        <f>SUM(D28:D32)</f>
        <v>10010</v>
      </c>
      <c r="E33" s="102"/>
      <c r="F33" s="176">
        <f>SUM(F28:F32)</f>
        <v>5139</v>
      </c>
      <c r="G33" s="102"/>
      <c r="H33" s="176">
        <f>SUM(H28:H32)</f>
        <v>34672</v>
      </c>
      <c r="I33" s="102"/>
      <c r="J33" s="176">
        <f>SUM(J28:J32)</f>
        <v>-214</v>
      </c>
    </row>
    <row r="34" spans="1:10" s="170" customFormat="1" ht="15.75" thickTop="1">
      <c r="A34" s="171"/>
      <c r="B34" s="102"/>
      <c r="C34" s="127"/>
      <c r="D34" s="99"/>
      <c r="E34" s="109"/>
      <c r="F34" s="99"/>
      <c r="G34" s="109"/>
      <c r="H34" s="99"/>
      <c r="I34" s="109"/>
      <c r="J34" s="99"/>
    </row>
    <row r="35" spans="1:10" s="170" customFormat="1" ht="15">
      <c r="A35" s="171">
        <v>3</v>
      </c>
      <c r="B35" s="102"/>
      <c r="C35" s="127" t="s">
        <v>175</v>
      </c>
      <c r="D35" s="99"/>
      <c r="E35" s="99"/>
      <c r="F35" s="99"/>
      <c r="G35" s="99"/>
      <c r="H35" s="99"/>
      <c r="I35" s="99"/>
      <c r="J35" s="99"/>
    </row>
    <row r="36" spans="1:10" s="170" customFormat="1" ht="15">
      <c r="A36" s="171"/>
      <c r="B36" s="168" t="s">
        <v>176</v>
      </c>
      <c r="C36" s="127" t="s">
        <v>185</v>
      </c>
      <c r="D36" s="110">
        <f>D33/419659*100</f>
        <v>2.3852699453604</v>
      </c>
      <c r="E36" s="111"/>
      <c r="F36" s="110">
        <f>F33/419656.334*100</f>
        <v>1.2245734387032987</v>
      </c>
      <c r="G36" s="111"/>
      <c r="H36" s="110">
        <f>H33/419659*100</f>
        <v>8.261946008545033</v>
      </c>
      <c r="I36" s="110"/>
      <c r="J36" s="110">
        <f>J33/419653.668*100</f>
        <v>-0.05099443096015069</v>
      </c>
    </row>
    <row r="37" spans="1:10" s="33" customFormat="1" ht="15.75" thickBot="1">
      <c r="A37" s="100"/>
      <c r="B37" s="95" t="s">
        <v>70</v>
      </c>
      <c r="C37" s="101" t="s">
        <v>186</v>
      </c>
      <c r="D37" s="112">
        <v>0</v>
      </c>
      <c r="E37" s="113"/>
      <c r="F37" s="114">
        <v>0</v>
      </c>
      <c r="G37" s="113"/>
      <c r="H37" s="112">
        <v>0</v>
      </c>
      <c r="I37" s="115"/>
      <c r="J37" s="114">
        <v>0</v>
      </c>
    </row>
    <row r="38" spans="1:10" s="33" customFormat="1" ht="9.75" customHeight="1" thickTop="1">
      <c r="A38" s="100"/>
      <c r="B38" s="96"/>
      <c r="C38" s="101"/>
      <c r="D38" s="116"/>
      <c r="E38" s="117"/>
      <c r="F38" s="118"/>
      <c r="G38" s="119"/>
      <c r="H38" s="118"/>
      <c r="I38" s="119"/>
      <c r="J38" s="118"/>
    </row>
    <row r="39" spans="1:10" s="33" customFormat="1" ht="15.75" thickBot="1">
      <c r="A39" s="100">
        <v>4</v>
      </c>
      <c r="B39" s="107"/>
      <c r="C39" s="96" t="s">
        <v>139</v>
      </c>
      <c r="D39" s="120">
        <v>0</v>
      </c>
      <c r="E39" s="117"/>
      <c r="F39" s="118"/>
      <c r="G39" s="119"/>
      <c r="H39" s="118"/>
      <c r="I39" s="119"/>
      <c r="J39" s="118"/>
    </row>
    <row r="40" spans="1:10" s="33" customFormat="1" ht="16.5" thickBot="1" thickTop="1">
      <c r="A40" s="100"/>
      <c r="B40" s="107"/>
      <c r="C40" s="96" t="s">
        <v>140</v>
      </c>
      <c r="D40" s="180" t="s">
        <v>141</v>
      </c>
      <c r="E40" s="117"/>
      <c r="F40" s="118"/>
      <c r="G40" s="119"/>
      <c r="H40" s="118"/>
      <c r="I40" s="119"/>
      <c r="J40" s="118"/>
    </row>
    <row r="41" spans="1:10" s="33" customFormat="1" ht="9" customHeight="1" thickTop="1">
      <c r="A41" s="100"/>
      <c r="B41" s="96"/>
      <c r="C41" s="101"/>
      <c r="D41" s="121"/>
      <c r="E41" s="117"/>
      <c r="F41" s="118"/>
      <c r="G41" s="119"/>
      <c r="H41" s="118"/>
      <c r="I41" s="119"/>
      <c r="J41" s="118"/>
    </row>
    <row r="42" spans="1:10" s="33" customFormat="1" ht="60">
      <c r="A42" s="100"/>
      <c r="B42" s="96"/>
      <c r="C42" s="101"/>
      <c r="D42" s="118" t="s">
        <v>142</v>
      </c>
      <c r="E42" s="117"/>
      <c r="F42" s="118" t="s">
        <v>143</v>
      </c>
      <c r="G42" s="119"/>
      <c r="H42" s="118"/>
      <c r="I42" s="119"/>
      <c r="J42" s="118"/>
    </row>
    <row r="43" spans="1:10" s="33" customFormat="1" ht="15.75" thickBot="1">
      <c r="A43" s="100">
        <v>5</v>
      </c>
      <c r="B43" s="107"/>
      <c r="C43" s="96" t="s">
        <v>83</v>
      </c>
      <c r="D43" s="122">
        <f>'B.Sheet'!E50</f>
        <v>0.7673563536109079</v>
      </c>
      <c r="E43" s="117"/>
      <c r="F43" s="123">
        <f>'B.Sheet'!G50</f>
        <v>0.6847368935254575</v>
      </c>
      <c r="G43" s="119"/>
      <c r="H43" s="118"/>
      <c r="I43" s="119"/>
      <c r="J43" s="118"/>
    </row>
    <row r="44" spans="1:10" s="33" customFormat="1" ht="6.75" customHeight="1" thickTop="1">
      <c r="A44" s="100"/>
      <c r="B44" s="96"/>
      <c r="C44" s="101"/>
      <c r="D44" s="116"/>
      <c r="E44" s="117"/>
      <c r="F44" s="118"/>
      <c r="G44" s="119"/>
      <c r="H44" s="118"/>
      <c r="I44" s="119"/>
      <c r="J44" s="118"/>
    </row>
    <row r="45" spans="1:10" s="33" customFormat="1" ht="15">
      <c r="A45" s="124" t="s">
        <v>84</v>
      </c>
      <c r="B45" s="96"/>
      <c r="C45" s="107"/>
      <c r="D45" s="125"/>
      <c r="E45" s="117"/>
      <c r="F45" s="125"/>
      <c r="G45" s="117"/>
      <c r="H45" s="126"/>
      <c r="I45" s="117"/>
      <c r="J45" s="126"/>
    </row>
    <row r="46" spans="1:10" s="33" customFormat="1" ht="29.25" customHeight="1">
      <c r="A46" s="100" t="s">
        <v>79</v>
      </c>
      <c r="B46" s="188" t="s">
        <v>182</v>
      </c>
      <c r="C46" s="188"/>
      <c r="D46" s="188"/>
      <c r="E46" s="188"/>
      <c r="F46" s="188"/>
      <c r="G46" s="188"/>
      <c r="H46" s="188"/>
      <c r="I46" s="188"/>
      <c r="J46" s="188"/>
    </row>
    <row r="47" spans="1:10" s="33" customFormat="1" ht="15">
      <c r="A47" s="100"/>
      <c r="B47" s="127" t="s">
        <v>176</v>
      </c>
      <c r="C47" s="127" t="s">
        <v>191</v>
      </c>
      <c r="D47" s="89"/>
      <c r="E47" s="89"/>
      <c r="F47" s="89"/>
      <c r="G47" s="89"/>
      <c r="H47" s="89"/>
      <c r="I47" s="89"/>
      <c r="J47" s="89"/>
    </row>
    <row r="48" spans="1:10" s="33" customFormat="1" ht="15" customHeight="1">
      <c r="A48" s="100"/>
      <c r="B48" s="127" t="s">
        <v>70</v>
      </c>
      <c r="C48" s="188" t="s">
        <v>230</v>
      </c>
      <c r="D48" s="188"/>
      <c r="E48" s="188"/>
      <c r="F48" s="188"/>
      <c r="G48" s="188"/>
      <c r="H48" s="188"/>
      <c r="I48" s="188"/>
      <c r="J48" s="188"/>
    </row>
    <row r="49" spans="1:10" s="33" customFormat="1" ht="15">
      <c r="A49" s="100"/>
      <c r="B49" s="127"/>
      <c r="C49" s="188"/>
      <c r="D49" s="188"/>
      <c r="E49" s="188"/>
      <c r="F49" s="188"/>
      <c r="G49" s="188"/>
      <c r="H49" s="188"/>
      <c r="I49" s="188"/>
      <c r="J49" s="188"/>
    </row>
    <row r="50" spans="1:10" s="33" customFormat="1" ht="30" customHeight="1">
      <c r="A50" s="100" t="s">
        <v>85</v>
      </c>
      <c r="B50" s="188" t="s">
        <v>190</v>
      </c>
      <c r="C50" s="188"/>
      <c r="D50" s="188"/>
      <c r="E50" s="188"/>
      <c r="F50" s="188"/>
      <c r="G50" s="188"/>
      <c r="H50" s="188"/>
      <c r="I50" s="188"/>
      <c r="J50" s="188"/>
    </row>
    <row r="51" spans="1:10" s="33" customFormat="1" ht="15">
      <c r="A51" s="107"/>
      <c r="B51" s="107"/>
      <c r="C51" s="188"/>
      <c r="D51" s="188"/>
      <c r="E51" s="188"/>
      <c r="F51" s="188"/>
      <c r="G51" s="188"/>
      <c r="H51" s="188"/>
      <c r="I51" s="188"/>
      <c r="J51" s="188"/>
    </row>
    <row r="52" spans="1:10" s="33" customFormat="1" ht="9.75" customHeight="1">
      <c r="A52" s="128"/>
      <c r="B52" s="129"/>
      <c r="C52" s="89"/>
      <c r="D52" s="129"/>
      <c r="E52" s="129"/>
      <c r="F52" s="129"/>
      <c r="G52" s="129"/>
      <c r="H52" s="129"/>
      <c r="I52" s="129"/>
      <c r="J52" s="129"/>
    </row>
    <row r="53" spans="1:10" s="33" customFormat="1" ht="9" customHeight="1">
      <c r="A53" s="100"/>
      <c r="B53" s="96"/>
      <c r="C53" s="89"/>
      <c r="D53" s="129"/>
      <c r="E53" s="129"/>
      <c r="F53" s="129"/>
      <c r="G53" s="129"/>
      <c r="H53" s="129"/>
      <c r="I53" s="129"/>
      <c r="J53" s="129"/>
    </row>
    <row r="54" spans="1:10" s="33" customFormat="1" ht="15">
      <c r="A54" s="100"/>
      <c r="B54" s="107"/>
      <c r="C54" s="89"/>
      <c r="D54" s="129"/>
      <c r="E54" s="129"/>
      <c r="F54" s="129"/>
      <c r="G54" s="129"/>
      <c r="H54" s="129"/>
      <c r="I54" s="129"/>
      <c r="J54" s="129"/>
    </row>
    <row r="55" spans="1:10" s="33" customFormat="1" ht="15">
      <c r="A55" s="100"/>
      <c r="B55" s="107"/>
      <c r="C55" s="89"/>
      <c r="D55" s="129"/>
      <c r="E55" s="129"/>
      <c r="F55" s="129"/>
      <c r="G55" s="129"/>
      <c r="H55" s="129"/>
      <c r="I55" s="129"/>
      <c r="J55" s="129"/>
    </row>
    <row r="56" spans="1:10" s="33" customFormat="1" ht="15">
      <c r="A56" s="100"/>
      <c r="B56" s="96"/>
      <c r="C56" s="89"/>
      <c r="D56" s="129"/>
      <c r="E56" s="129"/>
      <c r="F56" s="129"/>
      <c r="G56" s="129"/>
      <c r="H56" s="129"/>
      <c r="I56" s="129"/>
      <c r="J56" s="129"/>
    </row>
    <row r="57" spans="1:10" s="34" customFormat="1" ht="15">
      <c r="A57" s="130"/>
      <c r="B57" s="96"/>
      <c r="C57" s="96"/>
      <c r="D57" s="96"/>
      <c r="E57" s="96"/>
      <c r="F57" s="96"/>
      <c r="G57" s="96"/>
      <c r="H57" s="96"/>
      <c r="I57" s="96"/>
      <c r="J57" s="96"/>
    </row>
    <row r="58" spans="1:10" s="34" customFormat="1" ht="15">
      <c r="A58" s="130"/>
      <c r="B58" s="96"/>
      <c r="C58" s="96"/>
      <c r="D58" s="96"/>
      <c r="E58" s="96"/>
      <c r="F58" s="96"/>
      <c r="G58" s="96"/>
      <c r="H58" s="96"/>
      <c r="I58" s="96"/>
      <c r="J58" s="96"/>
    </row>
    <row r="59" spans="1:10" s="34" customFormat="1" ht="15">
      <c r="A59" s="130"/>
      <c r="B59" s="96"/>
      <c r="C59" s="96"/>
      <c r="D59" s="96"/>
      <c r="E59" s="96"/>
      <c r="F59" s="96"/>
      <c r="G59" s="96"/>
      <c r="H59" s="96"/>
      <c r="I59" s="96"/>
      <c r="J59" s="96"/>
    </row>
    <row r="60" spans="1:10" s="34" customFormat="1" ht="15">
      <c r="A60" s="130"/>
      <c r="B60" s="96"/>
      <c r="C60" s="96"/>
      <c r="D60" s="96"/>
      <c r="E60" s="96"/>
      <c r="F60" s="96"/>
      <c r="G60" s="96"/>
      <c r="H60" s="96"/>
      <c r="I60" s="96"/>
      <c r="J60" s="96"/>
    </row>
    <row r="61" spans="1:10" s="34" customFormat="1" ht="15">
      <c r="A61" s="130"/>
      <c r="B61" s="96"/>
      <c r="C61" s="96"/>
      <c r="D61" s="96"/>
      <c r="E61" s="96"/>
      <c r="F61" s="96"/>
      <c r="G61" s="96"/>
      <c r="H61" s="96"/>
      <c r="I61" s="96"/>
      <c r="J61" s="96"/>
    </row>
    <row r="62" spans="1:10" s="34" customFormat="1" ht="15">
      <c r="A62" s="130"/>
      <c r="B62" s="96"/>
      <c r="C62" s="96"/>
      <c r="D62" s="96"/>
      <c r="E62" s="96"/>
      <c r="F62" s="96"/>
      <c r="G62" s="96"/>
      <c r="H62" s="96"/>
      <c r="I62" s="96"/>
      <c r="J62" s="96"/>
    </row>
    <row r="63" spans="1:10" s="34" customFormat="1" ht="15">
      <c r="A63" s="130"/>
      <c r="B63" s="96"/>
      <c r="C63" s="96"/>
      <c r="D63" s="96"/>
      <c r="E63" s="96"/>
      <c r="F63" s="96"/>
      <c r="G63" s="96"/>
      <c r="H63" s="96"/>
      <c r="I63" s="96"/>
      <c r="J63" s="96"/>
    </row>
    <row r="64" spans="1:10" s="34" customFormat="1" ht="15">
      <c r="A64" s="130"/>
      <c r="B64" s="96"/>
      <c r="C64" s="96"/>
      <c r="D64" s="96"/>
      <c r="E64" s="96"/>
      <c r="F64" s="96"/>
      <c r="G64" s="96"/>
      <c r="H64" s="96"/>
      <c r="I64" s="96"/>
      <c r="J64" s="96"/>
    </row>
    <row r="65" spans="1:10" s="34" customFormat="1" ht="15">
      <c r="A65" s="130"/>
      <c r="B65" s="96"/>
      <c r="C65" s="96"/>
      <c r="D65" s="96"/>
      <c r="E65" s="96"/>
      <c r="F65" s="96"/>
      <c r="G65" s="96"/>
      <c r="H65" s="96"/>
      <c r="I65" s="96"/>
      <c r="J65" s="96"/>
    </row>
    <row r="66" spans="1:10" s="34" customFormat="1" ht="15">
      <c r="A66" s="130"/>
      <c r="B66" s="96"/>
      <c r="C66" s="96"/>
      <c r="D66" s="96"/>
      <c r="E66" s="96"/>
      <c r="F66" s="96"/>
      <c r="G66" s="96"/>
      <c r="H66" s="96"/>
      <c r="I66" s="96"/>
      <c r="J66" s="96"/>
    </row>
    <row r="67" spans="1:10" s="34" customFormat="1" ht="15">
      <c r="A67" s="130"/>
      <c r="B67" s="96"/>
      <c r="C67" s="96"/>
      <c r="D67" s="96"/>
      <c r="E67" s="96"/>
      <c r="F67" s="96"/>
      <c r="G67" s="96"/>
      <c r="H67" s="96"/>
      <c r="I67" s="96"/>
      <c r="J67" s="96"/>
    </row>
    <row r="68" spans="1:10" s="34" customFormat="1" ht="15">
      <c r="A68" s="130"/>
      <c r="B68" s="96"/>
      <c r="C68" s="96"/>
      <c r="D68" s="96"/>
      <c r="E68" s="96"/>
      <c r="F68" s="96"/>
      <c r="G68" s="96"/>
      <c r="H68" s="96"/>
      <c r="I68" s="96"/>
      <c r="J68" s="96"/>
    </row>
    <row r="69" spans="1:10" s="34" customFormat="1" ht="15">
      <c r="A69" s="130"/>
      <c r="B69" s="96"/>
      <c r="C69" s="96"/>
      <c r="D69" s="96"/>
      <c r="E69" s="96"/>
      <c r="F69" s="96"/>
      <c r="G69" s="96"/>
      <c r="H69" s="96"/>
      <c r="I69" s="96"/>
      <c r="J69" s="96"/>
    </row>
    <row r="70" spans="1:10" s="34" customFormat="1" ht="15">
      <c r="A70" s="130"/>
      <c r="B70" s="96"/>
      <c r="C70" s="96"/>
      <c r="D70" s="96"/>
      <c r="E70" s="96"/>
      <c r="F70" s="96"/>
      <c r="G70" s="96"/>
      <c r="H70" s="96"/>
      <c r="I70" s="96"/>
      <c r="J70" s="96"/>
    </row>
    <row r="71" spans="1:10" s="34" customFormat="1" ht="15">
      <c r="A71" s="130"/>
      <c r="B71" s="96"/>
      <c r="C71" s="96"/>
      <c r="D71" s="96"/>
      <c r="E71" s="96"/>
      <c r="F71" s="96"/>
      <c r="G71" s="96"/>
      <c r="H71" s="96"/>
      <c r="I71" s="96"/>
      <c r="J71" s="96"/>
    </row>
    <row r="72" spans="1:10" s="34" customFormat="1" ht="15">
      <c r="A72" s="130"/>
      <c r="B72" s="96"/>
      <c r="C72" s="96"/>
      <c r="D72" s="96"/>
      <c r="E72" s="96"/>
      <c r="F72" s="96"/>
      <c r="G72" s="96"/>
      <c r="H72" s="96"/>
      <c r="I72" s="96"/>
      <c r="J72" s="96"/>
    </row>
    <row r="73" spans="1:10" s="34" customFormat="1" ht="15">
      <c r="A73" s="130"/>
      <c r="B73" s="96"/>
      <c r="C73" s="96"/>
      <c r="D73" s="96"/>
      <c r="E73" s="96"/>
      <c r="F73" s="96"/>
      <c r="G73" s="96"/>
      <c r="H73" s="96"/>
      <c r="I73" s="96"/>
      <c r="J73" s="96"/>
    </row>
    <row r="74" spans="1:10" s="34" customFormat="1" ht="15">
      <c r="A74" s="130"/>
      <c r="B74" s="96"/>
      <c r="C74" s="96"/>
      <c r="D74" s="96"/>
      <c r="E74" s="96"/>
      <c r="F74" s="96"/>
      <c r="G74" s="96"/>
      <c r="H74" s="96"/>
      <c r="I74" s="96"/>
      <c r="J74" s="96"/>
    </row>
    <row r="75" spans="1:10" s="34" customFormat="1" ht="15">
      <c r="A75" s="130"/>
      <c r="B75" s="96"/>
      <c r="C75" s="96"/>
      <c r="D75" s="96"/>
      <c r="E75" s="96"/>
      <c r="F75" s="96"/>
      <c r="G75" s="96"/>
      <c r="H75" s="96"/>
      <c r="I75" s="96"/>
      <c r="J75" s="96"/>
    </row>
    <row r="76" spans="1:10" s="34" customFormat="1" ht="15">
      <c r="A76" s="130"/>
      <c r="B76" s="96"/>
      <c r="C76" s="96"/>
      <c r="D76" s="96"/>
      <c r="E76" s="96"/>
      <c r="F76" s="96"/>
      <c r="G76" s="96"/>
      <c r="H76" s="96"/>
      <c r="I76" s="96"/>
      <c r="J76" s="96"/>
    </row>
    <row r="77" ht="12.75">
      <c r="A77" s="131"/>
    </row>
    <row r="78" ht="12.75">
      <c r="A78" s="131"/>
    </row>
    <row r="79" ht="12.75">
      <c r="A79" s="131"/>
    </row>
    <row r="80" ht="12.75">
      <c r="A80" s="131"/>
    </row>
    <row r="81" ht="12.75">
      <c r="A81" s="131"/>
    </row>
    <row r="82" ht="12.75">
      <c r="A82" s="131"/>
    </row>
    <row r="83" ht="12.75">
      <c r="A83" s="131"/>
    </row>
    <row r="84" ht="12.75">
      <c r="A84" s="131"/>
    </row>
    <row r="85" ht="12.75">
      <c r="A85" s="131"/>
    </row>
    <row r="86" ht="12.75">
      <c r="A86" s="131"/>
    </row>
    <row r="87" ht="12.75">
      <c r="A87" s="131"/>
    </row>
    <row r="88" ht="12.75">
      <c r="A88" s="131"/>
    </row>
    <row r="89" ht="12.75">
      <c r="A89" s="131"/>
    </row>
    <row r="90" ht="12.75">
      <c r="A90" s="131"/>
    </row>
    <row r="91" ht="12.75">
      <c r="A91" s="131"/>
    </row>
    <row r="92" ht="12.75">
      <c r="A92" s="131"/>
    </row>
    <row r="93" ht="12.75">
      <c r="A93" s="131"/>
    </row>
    <row r="94" ht="12.75">
      <c r="A94" s="131"/>
    </row>
    <row r="95" ht="12.75">
      <c r="A95" s="131"/>
    </row>
    <row r="96" ht="12.75">
      <c r="A96" s="131"/>
    </row>
    <row r="97" ht="12.75">
      <c r="A97" s="131"/>
    </row>
    <row r="98" ht="12.75">
      <c r="A98" s="131"/>
    </row>
    <row r="99" ht="12.75">
      <c r="A99" s="131"/>
    </row>
    <row r="100" ht="12.75">
      <c r="A100" s="131"/>
    </row>
    <row r="101" ht="12.75">
      <c r="A101" s="131"/>
    </row>
    <row r="102" ht="12.75">
      <c r="A102" s="131"/>
    </row>
    <row r="103" ht="12.75">
      <c r="A103" s="131"/>
    </row>
    <row r="104" ht="12.75">
      <c r="A104" s="131"/>
    </row>
    <row r="105" ht="12.75">
      <c r="A105" s="131"/>
    </row>
    <row r="106" ht="12.75">
      <c r="A106" s="131"/>
    </row>
    <row r="107" ht="12.75">
      <c r="A107" s="131"/>
    </row>
    <row r="108" ht="12.75">
      <c r="A108" s="131"/>
    </row>
    <row r="109" ht="12.75">
      <c r="A109" s="131"/>
    </row>
    <row r="110" ht="12.75">
      <c r="A110" s="131"/>
    </row>
    <row r="111" ht="12.75">
      <c r="A111" s="131"/>
    </row>
    <row r="112" ht="12.75">
      <c r="A112" s="131"/>
    </row>
    <row r="113" ht="12.75">
      <c r="A113" s="131"/>
    </row>
    <row r="114" ht="12.75">
      <c r="A114" s="131"/>
    </row>
    <row r="115" ht="12.75">
      <c r="A115" s="131"/>
    </row>
    <row r="116" ht="12.75">
      <c r="A116" s="131"/>
    </row>
    <row r="117" ht="12.75">
      <c r="A117" s="131"/>
    </row>
    <row r="118" ht="12.75">
      <c r="A118" s="131"/>
    </row>
    <row r="119" ht="12.75">
      <c r="A119" s="131"/>
    </row>
    <row r="120" ht="12.75">
      <c r="A120" s="131"/>
    </row>
    <row r="121" ht="12.75">
      <c r="A121" s="131"/>
    </row>
    <row r="122" ht="12.75">
      <c r="A122" s="131"/>
    </row>
    <row r="123" ht="12.75">
      <c r="A123" s="131"/>
    </row>
    <row r="124" ht="12.75">
      <c r="A124" s="131"/>
    </row>
    <row r="125" ht="12.75">
      <c r="A125" s="131"/>
    </row>
    <row r="126" ht="12.75">
      <c r="A126" s="131"/>
    </row>
    <row r="127" ht="12.75">
      <c r="A127" s="131"/>
    </row>
    <row r="128" ht="12.75">
      <c r="A128" s="131"/>
    </row>
    <row r="129" ht="12.75">
      <c r="A129" s="131"/>
    </row>
    <row r="130" ht="12.75">
      <c r="A130" s="131"/>
    </row>
    <row r="131" ht="12.75">
      <c r="A131" s="131"/>
    </row>
    <row r="132" ht="12.75">
      <c r="A132" s="131"/>
    </row>
    <row r="133" ht="12.75">
      <c r="A133" s="131"/>
    </row>
    <row r="134" ht="12.75">
      <c r="A134" s="131"/>
    </row>
    <row r="135" ht="12.75">
      <c r="A135" s="131"/>
    </row>
    <row r="136" ht="12.75">
      <c r="A136" s="131"/>
    </row>
    <row r="137" ht="12.75">
      <c r="A137" s="131"/>
    </row>
    <row r="138" ht="12.75">
      <c r="A138" s="131"/>
    </row>
    <row r="139" ht="12.75">
      <c r="A139" s="131"/>
    </row>
    <row r="140" ht="12.75">
      <c r="A140" s="131"/>
    </row>
    <row r="141" ht="12.75">
      <c r="A141" s="131"/>
    </row>
    <row r="142" ht="12.75">
      <c r="A142" s="131"/>
    </row>
    <row r="143" ht="12.75">
      <c r="A143" s="131"/>
    </row>
    <row r="144" ht="12.75">
      <c r="A144" s="131"/>
    </row>
    <row r="145" ht="12.75">
      <c r="A145" s="131"/>
    </row>
    <row r="146" ht="12.75">
      <c r="A146" s="131"/>
    </row>
    <row r="147" ht="12.75">
      <c r="A147" s="131"/>
    </row>
    <row r="148" ht="12.75">
      <c r="A148" s="131"/>
    </row>
    <row r="149" ht="12.75">
      <c r="A149" s="131"/>
    </row>
    <row r="150" ht="12.75">
      <c r="A150" s="131"/>
    </row>
    <row r="151" ht="12.75">
      <c r="A151" s="131"/>
    </row>
    <row r="152" ht="12.75">
      <c r="A152" s="131"/>
    </row>
    <row r="153" ht="12.75">
      <c r="A153" s="131"/>
    </row>
    <row r="154" ht="12.75">
      <c r="A154" s="131"/>
    </row>
    <row r="155" ht="12.75">
      <c r="A155" s="131"/>
    </row>
    <row r="156" ht="12.75">
      <c r="A156" s="131"/>
    </row>
    <row r="157" ht="12.75">
      <c r="A157" s="131"/>
    </row>
    <row r="158" ht="12.75">
      <c r="A158" s="131"/>
    </row>
    <row r="159" ht="12.75">
      <c r="A159" s="131"/>
    </row>
    <row r="160" ht="12.75">
      <c r="A160" s="131"/>
    </row>
    <row r="161" ht="12.75">
      <c r="A161" s="131"/>
    </row>
    <row r="162" ht="12.75">
      <c r="A162" s="131"/>
    </row>
    <row r="163" ht="12.75">
      <c r="A163" s="131"/>
    </row>
    <row r="164" ht="12.75">
      <c r="A164" s="131"/>
    </row>
    <row r="165" ht="12.75">
      <c r="A165" s="131"/>
    </row>
    <row r="166" ht="12.75">
      <c r="A166" s="131"/>
    </row>
    <row r="167" ht="12.75">
      <c r="A167" s="131"/>
    </row>
    <row r="168" ht="12.75">
      <c r="A168" s="131"/>
    </row>
    <row r="169" ht="12.75">
      <c r="A169" s="131"/>
    </row>
    <row r="170" ht="12.75">
      <c r="A170" s="131"/>
    </row>
    <row r="171" ht="12.75">
      <c r="A171" s="131"/>
    </row>
    <row r="172" ht="12.75">
      <c r="A172" s="131"/>
    </row>
    <row r="173" ht="12.75">
      <c r="A173" s="131"/>
    </row>
    <row r="174" ht="12.75">
      <c r="A174" s="131"/>
    </row>
    <row r="175" ht="12.75">
      <c r="A175" s="131"/>
    </row>
    <row r="176" ht="12.75">
      <c r="A176" s="131"/>
    </row>
    <row r="177" ht="12.75">
      <c r="A177" s="131"/>
    </row>
    <row r="178" ht="12.75">
      <c r="A178" s="131"/>
    </row>
    <row r="179" ht="12.75">
      <c r="A179" s="131"/>
    </row>
    <row r="180" ht="12.75">
      <c r="A180" s="131"/>
    </row>
    <row r="181" ht="12.75">
      <c r="A181" s="131"/>
    </row>
    <row r="182" ht="12.75">
      <c r="A182" s="131"/>
    </row>
    <row r="183" ht="12.75">
      <c r="A183" s="131"/>
    </row>
    <row r="184" ht="12.75">
      <c r="A184" s="131"/>
    </row>
    <row r="185" ht="12.75">
      <c r="A185" s="131"/>
    </row>
    <row r="186" ht="12.75">
      <c r="A186" s="131"/>
    </row>
    <row r="187" ht="12.75">
      <c r="A187" s="131"/>
    </row>
    <row r="188" ht="12.75">
      <c r="A188" s="131"/>
    </row>
    <row r="189" ht="12.75">
      <c r="A189" s="131"/>
    </row>
    <row r="190" ht="12.75">
      <c r="A190" s="131"/>
    </row>
    <row r="191" ht="12.75">
      <c r="A191" s="131"/>
    </row>
    <row r="192" ht="12.75">
      <c r="A192" s="131"/>
    </row>
    <row r="193" ht="12.75">
      <c r="A193" s="131"/>
    </row>
    <row r="194" ht="12.75">
      <c r="A194" s="131"/>
    </row>
    <row r="195" ht="12.75">
      <c r="A195" s="131"/>
    </row>
    <row r="196" ht="12.75">
      <c r="A196" s="131"/>
    </row>
    <row r="197" ht="12.75">
      <c r="A197" s="131"/>
    </row>
    <row r="198" ht="12.75">
      <c r="A198" s="131"/>
    </row>
    <row r="199" ht="12.75">
      <c r="A199" s="131"/>
    </row>
    <row r="200" ht="12.75">
      <c r="A200" s="131"/>
    </row>
    <row r="201" ht="12.75">
      <c r="A201" s="131"/>
    </row>
    <row r="202" ht="12.75">
      <c r="A202" s="131"/>
    </row>
    <row r="203" ht="12.75">
      <c r="A203" s="131"/>
    </row>
    <row r="204" ht="12.75">
      <c r="A204" s="131"/>
    </row>
    <row r="205" ht="12.75">
      <c r="A205" s="131"/>
    </row>
    <row r="206" ht="12.75">
      <c r="A206" s="131"/>
    </row>
    <row r="207" ht="12.75">
      <c r="A207" s="131"/>
    </row>
    <row r="208" ht="12.75">
      <c r="A208" s="131"/>
    </row>
    <row r="209" ht="12.75">
      <c r="A209" s="131"/>
    </row>
    <row r="210" ht="12.75">
      <c r="A210" s="131"/>
    </row>
    <row r="211" ht="12.75">
      <c r="A211" s="131"/>
    </row>
    <row r="212" ht="12.75">
      <c r="A212" s="131"/>
    </row>
    <row r="213" ht="12.75">
      <c r="A213" s="131"/>
    </row>
    <row r="214" ht="12.75">
      <c r="A214" s="131"/>
    </row>
    <row r="215" ht="12.75">
      <c r="A215" s="131"/>
    </row>
    <row r="216" ht="12.75">
      <c r="A216" s="131"/>
    </row>
    <row r="217" ht="12.75">
      <c r="A217" s="131"/>
    </row>
    <row r="218" ht="12.75">
      <c r="A218" s="131"/>
    </row>
    <row r="219" ht="12.75">
      <c r="A219" s="131"/>
    </row>
    <row r="220" ht="12.75">
      <c r="A220" s="131"/>
    </row>
    <row r="221" ht="12.75">
      <c r="A221" s="131"/>
    </row>
    <row r="222" ht="12.75">
      <c r="A222" s="131"/>
    </row>
    <row r="223" ht="12.75">
      <c r="A223" s="131"/>
    </row>
    <row r="224" ht="12.75">
      <c r="A224" s="131"/>
    </row>
    <row r="225" ht="12.75">
      <c r="A225" s="131"/>
    </row>
    <row r="226" ht="12.75">
      <c r="A226" s="131"/>
    </row>
    <row r="227" ht="12.75">
      <c r="A227" s="131"/>
    </row>
    <row r="228" ht="12.75">
      <c r="A228" s="131"/>
    </row>
    <row r="229" ht="12.75">
      <c r="A229" s="131"/>
    </row>
    <row r="230" ht="12.75">
      <c r="A230" s="131"/>
    </row>
    <row r="231" ht="12.75">
      <c r="A231" s="131"/>
    </row>
    <row r="232" ht="12.75">
      <c r="A232" s="131"/>
    </row>
    <row r="233" ht="12.75">
      <c r="A233" s="131"/>
    </row>
    <row r="234" ht="12.75">
      <c r="A234" s="131"/>
    </row>
    <row r="235" ht="12.75">
      <c r="A235" s="131"/>
    </row>
    <row r="236" ht="12.75">
      <c r="A236" s="131"/>
    </row>
    <row r="237" ht="12.75">
      <c r="A237" s="131"/>
    </row>
    <row r="238" ht="12.75">
      <c r="A238" s="131"/>
    </row>
    <row r="239" ht="12.75">
      <c r="A239" s="131"/>
    </row>
    <row r="240" ht="12.75">
      <c r="A240" s="131"/>
    </row>
    <row r="241" ht="12.75">
      <c r="A241" s="131"/>
    </row>
    <row r="242" ht="12.75">
      <c r="A242" s="131"/>
    </row>
    <row r="243" ht="12.75">
      <c r="A243" s="131"/>
    </row>
    <row r="244" ht="12.75">
      <c r="A244" s="131"/>
    </row>
    <row r="245" ht="12.75">
      <c r="A245" s="131"/>
    </row>
    <row r="246" ht="12.75">
      <c r="A246" s="131"/>
    </row>
    <row r="247" ht="12.75">
      <c r="A247" s="131"/>
    </row>
    <row r="248" ht="12.75">
      <c r="A248" s="131"/>
    </row>
    <row r="249" ht="12.75">
      <c r="A249" s="131"/>
    </row>
    <row r="250" ht="12.75">
      <c r="A250" s="131"/>
    </row>
    <row r="251" ht="12.75">
      <c r="A251" s="131"/>
    </row>
    <row r="252" ht="12.75">
      <c r="A252" s="131"/>
    </row>
    <row r="253" ht="12.75">
      <c r="A253" s="131"/>
    </row>
    <row r="254" ht="12.75">
      <c r="A254" s="131"/>
    </row>
    <row r="255" ht="12.75">
      <c r="A255" s="131"/>
    </row>
    <row r="256" ht="12.75">
      <c r="A256" s="131"/>
    </row>
    <row r="257" ht="12.75">
      <c r="A257" s="131"/>
    </row>
    <row r="258" ht="12.75">
      <c r="A258" s="131"/>
    </row>
    <row r="259" ht="12.75">
      <c r="A259" s="131"/>
    </row>
    <row r="260" ht="12.75">
      <c r="A260" s="131"/>
    </row>
    <row r="261" ht="12.75">
      <c r="A261" s="131"/>
    </row>
    <row r="262" ht="12.75">
      <c r="A262" s="131"/>
    </row>
    <row r="263" ht="12.75">
      <c r="A263" s="131"/>
    </row>
    <row r="264" ht="12.75">
      <c r="A264" s="131"/>
    </row>
    <row r="265" ht="12.75">
      <c r="A265" s="131"/>
    </row>
    <row r="266" ht="12.75">
      <c r="A266" s="131"/>
    </row>
    <row r="267" ht="12.75">
      <c r="A267" s="131"/>
    </row>
    <row r="268" ht="12.75">
      <c r="A268" s="131"/>
    </row>
    <row r="269" ht="12.75">
      <c r="A269" s="131"/>
    </row>
    <row r="270" ht="12.75">
      <c r="A270" s="131"/>
    </row>
    <row r="271" ht="12.75">
      <c r="A271" s="131"/>
    </row>
    <row r="272" ht="12.75">
      <c r="A272" s="131"/>
    </row>
    <row r="273" ht="12.75">
      <c r="A273" s="131"/>
    </row>
    <row r="274" ht="12.75">
      <c r="A274" s="131"/>
    </row>
    <row r="275" ht="12.75">
      <c r="A275" s="131"/>
    </row>
    <row r="276" ht="12.75">
      <c r="A276" s="131"/>
    </row>
    <row r="277" ht="12.75">
      <c r="A277" s="131"/>
    </row>
    <row r="278" ht="12.75">
      <c r="A278" s="131"/>
    </row>
    <row r="279" ht="12.75">
      <c r="A279" s="131"/>
    </row>
  </sheetData>
  <mergeCells count="8">
    <mergeCell ref="C51:J51"/>
    <mergeCell ref="B15:C15"/>
    <mergeCell ref="B19:C19"/>
    <mergeCell ref="B46:J46"/>
    <mergeCell ref="B50:J50"/>
    <mergeCell ref="B33:C33"/>
    <mergeCell ref="B21:C21"/>
    <mergeCell ref="C48:J49"/>
  </mergeCells>
  <hyperlinks>
    <hyperlink ref="K2" location="Notes!A1" display="Notes!A1"/>
    <hyperlink ref="K1" location="B.Sheet!A1" display="B.Sheet!A1"/>
  </hyperlinks>
  <printOptions horizontalCentered="1" verticalCentered="1"/>
  <pageMargins left="0.5" right="0" top="0" bottom="0.25" header="0" footer="0.25"/>
  <pageSetup blackAndWhite="1" fitToHeight="1" fitToWidth="1" horizontalDpi="600" verticalDpi="600" orientation="portrait" paperSize="9" scale="88" r:id="rId1"/>
  <headerFooter alignWithMargins="0">
    <oddFooter>&amp;C&amp;"Times New Roman,Regular"&amp;P</oddFoot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J55"/>
  <sheetViews>
    <sheetView showGridLines="0" zoomScaleSheetLayoutView="100" workbookViewId="0" topLeftCell="A1">
      <pane xSplit="3" ySplit="9" topLeftCell="D10" activePane="bottomRight" state="frozen"/>
      <selection pane="topLeft" activeCell="D15" sqref="D15"/>
      <selection pane="topRight" activeCell="D15" sqref="D15"/>
      <selection pane="bottomLeft" activeCell="D15" sqref="D15"/>
      <selection pane="bottomRight" activeCell="D10" sqref="D10"/>
    </sheetView>
  </sheetViews>
  <sheetFormatPr defaultColWidth="9.140625" defaultRowHeight="12.75"/>
  <cols>
    <col min="1" max="1" width="1.57421875" style="37" customWidth="1"/>
    <col min="2" max="2" width="31.421875" style="37" customWidth="1"/>
    <col min="3" max="3" width="5.57421875" style="37" customWidth="1"/>
    <col min="4" max="4" width="7.8515625" style="37" customWidth="1"/>
    <col min="5" max="5" width="14.140625" style="37" customWidth="1"/>
    <col min="6" max="6" width="3.8515625" style="37" customWidth="1"/>
    <col min="7" max="7" width="15.140625" style="37" customWidth="1"/>
    <col min="8" max="8" width="19.421875" style="38" customWidth="1"/>
    <col min="9" max="9" width="12.421875" style="35" customWidth="1"/>
    <col min="10" max="16384" width="0" style="0" hidden="1" customWidth="1"/>
  </cols>
  <sheetData>
    <row r="1" spans="2:9" ht="14.25">
      <c r="B1" s="80" t="s">
        <v>66</v>
      </c>
      <c r="I1" s="161" t="s">
        <v>5</v>
      </c>
    </row>
    <row r="2" spans="2:9" ht="14.25">
      <c r="B2" s="83" t="str">
        <f>'Income stmt'!A2</f>
        <v>and its subsidiaries ("The Group")</v>
      </c>
      <c r="I2" s="161" t="s">
        <v>2</v>
      </c>
    </row>
    <row r="3" spans="2:8" ht="15">
      <c r="B3" s="83" t="str">
        <f>'Income stmt'!A3</f>
        <v>Unaudited Quarterly Report on Consolidated Results for the financial quarter ended 31 December 2001</v>
      </c>
      <c r="H3" s="48"/>
    </row>
    <row r="4" spans="2:8" ht="15">
      <c r="B4" s="85" t="s">
        <v>67</v>
      </c>
      <c r="H4" s="48"/>
    </row>
    <row r="6" spans="1:8" ht="57.75">
      <c r="A6" s="89"/>
      <c r="B6" s="132" t="s">
        <v>65</v>
      </c>
      <c r="C6" s="88"/>
      <c r="D6" s="88"/>
      <c r="E6" s="97" t="s">
        <v>86</v>
      </c>
      <c r="F6" s="133"/>
      <c r="G6" s="97" t="s">
        <v>127</v>
      </c>
      <c r="H6" s="39"/>
    </row>
    <row r="7" spans="1:8" ht="15">
      <c r="A7" s="89"/>
      <c r="B7" s="89"/>
      <c r="C7" s="88"/>
      <c r="D7" s="88"/>
      <c r="E7" s="94">
        <f>+'Income stmt'!D8</f>
        <v>37256</v>
      </c>
      <c r="F7" s="133"/>
      <c r="G7" s="94">
        <v>36891</v>
      </c>
      <c r="H7" s="39"/>
    </row>
    <row r="8" spans="1:8" ht="15">
      <c r="A8" s="89"/>
      <c r="B8" s="89"/>
      <c r="C8" s="134"/>
      <c r="D8" s="134" t="s">
        <v>87</v>
      </c>
      <c r="E8" s="97" t="s">
        <v>10</v>
      </c>
      <c r="F8" s="133"/>
      <c r="G8" s="97" t="s">
        <v>10</v>
      </c>
      <c r="H8" s="39"/>
    </row>
    <row r="9" spans="1:8" ht="6" customHeight="1">
      <c r="A9" s="89"/>
      <c r="B9" s="89"/>
      <c r="C9" s="134"/>
      <c r="D9" s="88"/>
      <c r="E9" s="98"/>
      <c r="F9" s="95"/>
      <c r="G9" s="98"/>
      <c r="H9" s="39"/>
    </row>
    <row r="10" spans="1:8" ht="15">
      <c r="A10" s="89"/>
      <c r="B10" s="88" t="s">
        <v>144</v>
      </c>
      <c r="C10" s="134"/>
      <c r="D10" s="88"/>
      <c r="E10" s="135">
        <v>1318370</v>
      </c>
      <c r="F10" s="135"/>
      <c r="G10" s="135">
        <v>1338193</v>
      </c>
      <c r="H10" s="39"/>
    </row>
    <row r="11" spans="1:8" ht="15">
      <c r="A11" s="89"/>
      <c r="B11" s="88" t="s">
        <v>7</v>
      </c>
      <c r="C11" s="134"/>
      <c r="D11" s="88"/>
      <c r="E11" s="135">
        <v>18287</v>
      </c>
      <c r="F11" s="135"/>
      <c r="G11" s="135">
        <v>20228</v>
      </c>
      <c r="H11" s="39"/>
    </row>
    <row r="12" spans="1:8" ht="15">
      <c r="A12" s="89"/>
      <c r="B12" s="88" t="s">
        <v>14</v>
      </c>
      <c r="C12" s="134"/>
      <c r="D12" s="88"/>
      <c r="E12" s="135">
        <v>4011</v>
      </c>
      <c r="F12" s="135"/>
      <c r="G12" s="135">
        <f>1096+4350</f>
        <v>5446</v>
      </c>
      <c r="H12" s="39"/>
    </row>
    <row r="13" spans="1:8" ht="7.5" customHeight="1">
      <c r="A13" s="89"/>
      <c r="B13" s="88"/>
      <c r="C13" s="134"/>
      <c r="D13" s="88"/>
      <c r="E13" s="135"/>
      <c r="F13" s="135"/>
      <c r="G13" s="135"/>
      <c r="H13" s="39"/>
    </row>
    <row r="14" spans="1:8" ht="15">
      <c r="A14" s="89"/>
      <c r="B14" s="136" t="s">
        <v>88</v>
      </c>
      <c r="C14" s="134"/>
      <c r="D14" s="88"/>
      <c r="E14" s="95"/>
      <c r="F14" s="95"/>
      <c r="G14" s="95"/>
      <c r="H14" s="39"/>
    </row>
    <row r="15" spans="1:8" ht="15">
      <c r="A15" s="89"/>
      <c r="B15" s="137" t="s">
        <v>128</v>
      </c>
      <c r="C15" s="134"/>
      <c r="D15" s="88"/>
      <c r="E15" s="138">
        <v>89351</v>
      </c>
      <c r="F15" s="139"/>
      <c r="G15" s="138">
        <v>91059</v>
      </c>
      <c r="H15" s="39"/>
    </row>
    <row r="16" spans="1:8" ht="15">
      <c r="A16" s="89"/>
      <c r="B16" s="137" t="s">
        <v>129</v>
      </c>
      <c r="C16" s="134"/>
      <c r="D16" s="88"/>
      <c r="E16" s="140">
        <v>34097</v>
      </c>
      <c r="F16" s="139"/>
      <c r="G16" s="140">
        <v>53221</v>
      </c>
      <c r="H16" s="39"/>
    </row>
    <row r="17" spans="1:8" ht="15">
      <c r="A17" s="89"/>
      <c r="B17" s="137" t="s">
        <v>89</v>
      </c>
      <c r="C17" s="134"/>
      <c r="D17" s="88"/>
      <c r="E17" s="140">
        <v>14174</v>
      </c>
      <c r="F17" s="139"/>
      <c r="G17" s="140">
        <v>17244</v>
      </c>
      <c r="H17" s="39"/>
    </row>
    <row r="18" spans="1:8" ht="15">
      <c r="A18" s="89"/>
      <c r="B18" s="137" t="s">
        <v>90</v>
      </c>
      <c r="C18" s="134"/>
      <c r="D18" s="88"/>
      <c r="E18" s="140">
        <v>35388</v>
      </c>
      <c r="F18" s="139"/>
      <c r="G18" s="140">
        <v>47309</v>
      </c>
      <c r="H18" s="39"/>
    </row>
    <row r="19" spans="1:8" ht="15">
      <c r="A19" s="89"/>
      <c r="B19" s="137" t="s">
        <v>91</v>
      </c>
      <c r="C19" s="134"/>
      <c r="D19" s="88"/>
      <c r="E19" s="141">
        <v>3420</v>
      </c>
      <c r="F19" s="139"/>
      <c r="G19" s="141">
        <v>17820</v>
      </c>
      <c r="H19" s="39"/>
    </row>
    <row r="20" spans="1:8" ht="15">
      <c r="A20" s="89"/>
      <c r="B20" s="88"/>
      <c r="C20" s="134"/>
      <c r="D20" s="88"/>
      <c r="E20" s="142">
        <f>SUM(E15:E19)</f>
        <v>176430</v>
      </c>
      <c r="F20" s="139"/>
      <c r="G20" s="142">
        <f>SUM(G15:G19)</f>
        <v>226653</v>
      </c>
      <c r="H20" s="39"/>
    </row>
    <row r="21" spans="1:8" ht="6" customHeight="1">
      <c r="A21" s="89"/>
      <c r="B21" s="88"/>
      <c r="C21" s="134"/>
      <c r="D21" s="88"/>
      <c r="E21" s="143"/>
      <c r="F21" s="103"/>
      <c r="G21" s="143"/>
      <c r="H21" s="39"/>
    </row>
    <row r="22" spans="1:8" ht="15">
      <c r="A22" s="89"/>
      <c r="B22" s="136" t="s">
        <v>25</v>
      </c>
      <c r="C22" s="134"/>
      <c r="D22" s="88"/>
      <c r="E22" s="140"/>
      <c r="F22" s="139"/>
      <c r="G22" s="140"/>
      <c r="H22" s="39"/>
    </row>
    <row r="23" spans="1:8" ht="15">
      <c r="A23" s="89"/>
      <c r="B23" s="137" t="s">
        <v>130</v>
      </c>
      <c r="C23" s="134"/>
      <c r="D23" s="88"/>
      <c r="E23" s="140">
        <v>38257</v>
      </c>
      <c r="F23" s="139"/>
      <c r="G23" s="140">
        <v>42634</v>
      </c>
      <c r="H23" s="39"/>
    </row>
    <row r="24" spans="1:8" ht="15">
      <c r="A24" s="89"/>
      <c r="B24" s="137" t="s">
        <v>150</v>
      </c>
      <c r="C24" s="134"/>
      <c r="D24" s="88"/>
      <c r="E24" s="140">
        <v>51425</v>
      </c>
      <c r="F24" s="139"/>
      <c r="G24" s="140">
        <v>58120</v>
      </c>
      <c r="H24" s="39"/>
    </row>
    <row r="25" spans="1:8" ht="15">
      <c r="A25" s="89"/>
      <c r="B25" s="137" t="s">
        <v>149</v>
      </c>
      <c r="C25" s="134"/>
      <c r="D25" s="88"/>
      <c r="E25" s="140">
        <v>14558</v>
      </c>
      <c r="F25" s="139"/>
      <c r="G25" s="140">
        <v>14176</v>
      </c>
      <c r="H25" s="39"/>
    </row>
    <row r="26" spans="1:8" ht="15">
      <c r="A26" s="89"/>
      <c r="B26" s="137" t="s">
        <v>160</v>
      </c>
      <c r="D26" s="134"/>
      <c r="E26" s="140">
        <f>248650+17000</f>
        <v>265650</v>
      </c>
      <c r="F26" s="139"/>
      <c r="G26" s="140">
        <v>292450</v>
      </c>
      <c r="H26" s="35"/>
    </row>
    <row r="27" spans="1:8" ht="15">
      <c r="A27" s="89"/>
      <c r="B27" s="137" t="s">
        <v>90</v>
      </c>
      <c r="C27" s="134"/>
      <c r="D27" s="88"/>
      <c r="E27" s="140">
        <v>76200</v>
      </c>
      <c r="F27" s="139"/>
      <c r="G27" s="140">
        <v>86322</v>
      </c>
      <c r="H27" s="39"/>
    </row>
    <row r="28" spans="1:10" s="179" customFormat="1" ht="15">
      <c r="A28" s="89"/>
      <c r="B28" s="137" t="s">
        <v>54</v>
      </c>
      <c r="C28" s="134"/>
      <c r="D28" s="88"/>
      <c r="E28" s="140">
        <v>1060</v>
      </c>
      <c r="F28" s="139"/>
      <c r="G28" s="140">
        <v>1191</v>
      </c>
      <c r="H28" s="139"/>
      <c r="I28" s="139"/>
      <c r="J28" s="139"/>
    </row>
    <row r="29" spans="1:9" ht="15">
      <c r="A29" s="89"/>
      <c r="B29" s="137" t="s">
        <v>92</v>
      </c>
      <c r="D29" s="134">
        <f>Notes!A66</f>
        <v>10</v>
      </c>
      <c r="E29" s="140">
        <v>399500</v>
      </c>
      <c r="F29" s="139"/>
      <c r="G29" s="140">
        <v>56000</v>
      </c>
      <c r="H29"/>
      <c r="I29"/>
    </row>
    <row r="30" spans="1:8" ht="15">
      <c r="A30" s="89"/>
      <c r="B30" s="88"/>
      <c r="C30" s="134"/>
      <c r="D30" s="88"/>
      <c r="E30" s="142">
        <f>SUM(E23:E29)</f>
        <v>846650</v>
      </c>
      <c r="F30" s="139"/>
      <c r="G30" s="142">
        <f>SUM(G23:G29)</f>
        <v>550893</v>
      </c>
      <c r="H30" s="39"/>
    </row>
    <row r="31" spans="1:8" ht="15">
      <c r="A31" s="89"/>
      <c r="B31" s="88" t="s">
        <v>93</v>
      </c>
      <c r="C31" s="134"/>
      <c r="D31" s="88"/>
      <c r="E31" s="144">
        <f>+E20-E30</f>
        <v>-670220</v>
      </c>
      <c r="F31" s="139"/>
      <c r="G31" s="144">
        <f>+G20-G30</f>
        <v>-324240</v>
      </c>
      <c r="H31" s="39"/>
    </row>
    <row r="32" spans="1:8" ht="15.75" thickBot="1">
      <c r="A32" s="89"/>
      <c r="B32" s="88"/>
      <c r="C32" s="134"/>
      <c r="D32" s="88"/>
      <c r="E32" s="145">
        <f>E31+SUM(E10:E13)</f>
        <v>670448</v>
      </c>
      <c r="F32" s="139"/>
      <c r="G32" s="145">
        <f>G31+SUM(G10:G13)</f>
        <v>1039627</v>
      </c>
      <c r="H32" s="39"/>
    </row>
    <row r="33" spans="1:8" ht="6.75" customHeight="1" thickTop="1">
      <c r="A33" s="89"/>
      <c r="B33" s="88"/>
      <c r="C33" s="134"/>
      <c r="D33" s="88"/>
      <c r="E33" s="139"/>
      <c r="F33" s="139"/>
      <c r="G33" s="139"/>
      <c r="H33" s="39"/>
    </row>
    <row r="34" spans="1:8" ht="15">
      <c r="A34" s="89"/>
      <c r="B34" s="136" t="s">
        <v>94</v>
      </c>
      <c r="C34" s="134"/>
      <c r="D34" s="88"/>
      <c r="E34" s="88"/>
      <c r="F34" s="88"/>
      <c r="G34" s="88"/>
      <c r="H34" s="39"/>
    </row>
    <row r="35" spans="1:8" ht="15">
      <c r="A35" s="89"/>
      <c r="B35" s="88" t="s">
        <v>35</v>
      </c>
      <c r="C35" s="134"/>
      <c r="D35" s="88"/>
      <c r="E35" s="139">
        <v>419659</v>
      </c>
      <c r="F35" s="139"/>
      <c r="G35" s="139">
        <v>419659</v>
      </c>
      <c r="H35" s="39"/>
    </row>
    <row r="36" spans="1:8" ht="15">
      <c r="A36" s="89"/>
      <c r="B36" s="88" t="s">
        <v>95</v>
      </c>
      <c r="C36" s="134"/>
      <c r="D36" s="88"/>
      <c r="E36" s="139"/>
      <c r="F36" s="139"/>
      <c r="G36" s="139"/>
      <c r="H36" s="39"/>
    </row>
    <row r="37" spans="1:8" ht="15">
      <c r="A37" s="89"/>
      <c r="B37" s="137" t="s">
        <v>36</v>
      </c>
      <c r="C37" s="134"/>
      <c r="D37" s="88"/>
      <c r="E37" s="138">
        <v>304922</v>
      </c>
      <c r="F37" s="139"/>
      <c r="G37" s="138">
        <v>304922</v>
      </c>
      <c r="H37" s="39"/>
    </row>
    <row r="38" spans="1:8" ht="15">
      <c r="A38" s="89"/>
      <c r="B38" s="137" t="s">
        <v>39</v>
      </c>
      <c r="C38" s="134"/>
      <c r="D38" s="88"/>
      <c r="E38" s="140">
        <v>78516</v>
      </c>
      <c r="F38" s="139"/>
      <c r="G38" s="140">
        <v>78516</v>
      </c>
      <c r="H38" s="39"/>
    </row>
    <row r="39" spans="1:8" ht="15">
      <c r="A39" s="89"/>
      <c r="B39" s="137" t="s">
        <v>38</v>
      </c>
      <c r="C39" s="134"/>
      <c r="D39" s="88"/>
      <c r="E39" s="140">
        <v>61824</v>
      </c>
      <c r="F39" s="139"/>
      <c r="G39" s="140">
        <v>61824</v>
      </c>
      <c r="H39" s="39"/>
    </row>
    <row r="40" spans="1:8" ht="15">
      <c r="A40" s="89"/>
      <c r="B40" s="137" t="s">
        <v>96</v>
      </c>
      <c r="C40" s="134"/>
      <c r="D40" s="88"/>
      <c r="E40" s="141">
        <f>-542263-630</f>
        <v>-542893</v>
      </c>
      <c r="F40" s="139"/>
      <c r="G40" s="141">
        <v>-577565</v>
      </c>
      <c r="H40" s="43">
        <f>E40-G40-'Income stmt'!H33</f>
        <v>0</v>
      </c>
    </row>
    <row r="41" spans="1:8" ht="15">
      <c r="A41" s="89"/>
      <c r="B41" s="88" t="s">
        <v>97</v>
      </c>
      <c r="C41" s="134"/>
      <c r="D41" s="88"/>
      <c r="E41" s="139">
        <f>SUM(E37:E40)</f>
        <v>-97631</v>
      </c>
      <c r="F41" s="139"/>
      <c r="G41" s="139">
        <f>SUM(G37:G40)</f>
        <v>-132303</v>
      </c>
      <c r="H41" s="39"/>
    </row>
    <row r="42" spans="1:8" ht="15">
      <c r="A42" s="89"/>
      <c r="B42" s="88" t="s">
        <v>98</v>
      </c>
      <c r="C42" s="134"/>
      <c r="D42" s="88"/>
      <c r="E42" s="146">
        <f>+E35+E41</f>
        <v>322028</v>
      </c>
      <c r="F42" s="139"/>
      <c r="G42" s="146">
        <f>+G35+G41</f>
        <v>287356</v>
      </c>
      <c r="H42" s="39"/>
    </row>
    <row r="43" spans="1:8" ht="7.5" customHeight="1">
      <c r="A43" s="89"/>
      <c r="B43" s="88"/>
      <c r="C43" s="134"/>
      <c r="D43" s="88"/>
      <c r="E43" s="139"/>
      <c r="F43" s="139"/>
      <c r="G43" s="139"/>
      <c r="H43" s="39"/>
    </row>
    <row r="44" spans="1:8" ht="15">
      <c r="A44" s="89"/>
      <c r="B44" s="88" t="s">
        <v>99</v>
      </c>
      <c r="C44" s="134"/>
      <c r="D44" s="88"/>
      <c r="E44" s="139">
        <v>0</v>
      </c>
      <c r="F44" s="139"/>
      <c r="G44" s="139">
        <v>0</v>
      </c>
      <c r="H44" s="39"/>
    </row>
    <row r="45" spans="1:8" ht="15">
      <c r="A45" s="89"/>
      <c r="B45" s="88" t="s">
        <v>100</v>
      </c>
      <c r="D45" s="134">
        <f>D29</f>
        <v>10</v>
      </c>
      <c r="E45" s="139">
        <v>96412</v>
      </c>
      <c r="F45" s="139"/>
      <c r="G45" s="139">
        <v>495162</v>
      </c>
      <c r="H45" s="35"/>
    </row>
    <row r="46" spans="1:8" ht="15">
      <c r="A46" s="89"/>
      <c r="B46" s="147" t="s">
        <v>160</v>
      </c>
      <c r="C46" s="134"/>
      <c r="D46" s="134"/>
      <c r="E46" s="139">
        <v>243300</v>
      </c>
      <c r="F46" s="139"/>
      <c r="G46" s="148">
        <v>249000</v>
      </c>
      <c r="H46" s="35"/>
    </row>
    <row r="47" spans="1:8" ht="15">
      <c r="A47" s="89"/>
      <c r="B47" s="88" t="s">
        <v>101</v>
      </c>
      <c r="C47" s="134"/>
      <c r="D47" s="88"/>
      <c r="E47" s="139">
        <v>8708</v>
      </c>
      <c r="F47" s="139"/>
      <c r="G47" s="139">
        <v>8109</v>
      </c>
      <c r="H47" s="39"/>
    </row>
    <row r="48" spans="1:8" ht="15.75" thickBot="1">
      <c r="A48" s="89"/>
      <c r="B48" s="88"/>
      <c r="C48" s="134"/>
      <c r="D48" s="88"/>
      <c r="E48" s="149">
        <f>SUM(E42:E47)</f>
        <v>670448</v>
      </c>
      <c r="F48" s="135"/>
      <c r="G48" s="149">
        <f>SUM(G42:G47)</f>
        <v>1039627</v>
      </c>
      <c r="H48" s="35"/>
    </row>
    <row r="49" spans="1:8" ht="15.75" thickTop="1">
      <c r="A49" s="89"/>
      <c r="B49" s="88"/>
      <c r="C49" s="134"/>
      <c r="D49" s="88"/>
      <c r="E49" s="150">
        <f>ROUND(E48-E32,0)</f>
        <v>0</v>
      </c>
      <c r="F49" s="151"/>
      <c r="G49" s="150">
        <f>ROUND(G48-G32,0)</f>
        <v>0</v>
      </c>
      <c r="H49" s="39"/>
    </row>
    <row r="50" spans="1:8" ht="15.75" thickBot="1">
      <c r="A50" s="89"/>
      <c r="B50" s="96" t="s">
        <v>83</v>
      </c>
      <c r="C50" s="152"/>
      <c r="D50" s="129"/>
      <c r="E50" s="153">
        <f>E42/E35</f>
        <v>0.7673563536109079</v>
      </c>
      <c r="F50" s="154"/>
      <c r="G50" s="153">
        <f>G42/G35</f>
        <v>0.6847368935254575</v>
      </c>
      <c r="H50" s="40"/>
    </row>
    <row r="51" spans="1:9" ht="15.75" thickTop="1">
      <c r="A51" s="84"/>
      <c r="B51" s="107"/>
      <c r="C51" s="155"/>
      <c r="D51" s="45"/>
      <c r="E51" s="45"/>
      <c r="F51" s="45"/>
      <c r="G51" s="45"/>
      <c r="H51" s="32"/>
      <c r="I51" s="41"/>
    </row>
    <row r="52" spans="3:7" ht="15">
      <c r="C52" s="156"/>
      <c r="E52" s="139"/>
      <c r="F52" s="139"/>
      <c r="G52" s="139"/>
    </row>
    <row r="53" spans="3:7" ht="15">
      <c r="C53" s="156"/>
      <c r="E53" s="157"/>
      <c r="F53" s="48"/>
      <c r="G53" s="157"/>
    </row>
    <row r="54" ht="15">
      <c r="E54" s="158"/>
    </row>
    <row r="55" ht="15">
      <c r="E55" s="162"/>
    </row>
  </sheetData>
  <conditionalFormatting sqref="E49 G49 H40">
    <cfRule type="cellIs" priority="1" dxfId="0" operator="notEqual" stopIfTrue="1">
      <formula>0</formula>
    </cfRule>
  </conditionalFormatting>
  <hyperlinks>
    <hyperlink ref="I1" location="'Income stmt'!A1" display="'Income stmt'!A1"/>
    <hyperlink ref="I2" location="Notes!A1" display="Notes!A1"/>
  </hyperlinks>
  <printOptions horizontalCentered="1"/>
  <pageMargins left="0.4" right="0" top="0" bottom="0.25" header="0.5" footer="0.4"/>
  <pageSetup firstPageNumber="2" useFirstPageNumber="1" fitToHeight="1" fitToWidth="1" horizontalDpi="600" verticalDpi="600" orientation="portrait" paperSize="9" r:id="rId1"/>
  <headerFooter alignWithMargins="0">
    <oddFooter>&amp;C&amp;"Times New Roman,Regular"&amp;P</oddFooter>
  </headerFooter>
</worksheet>
</file>

<file path=xl/worksheets/sheet3.xml><?xml version="1.0" encoding="utf-8"?>
<worksheet xmlns="http://schemas.openxmlformats.org/spreadsheetml/2006/main" xmlns:r="http://schemas.openxmlformats.org/officeDocument/2006/relationships">
  <sheetPr codeName="Sheet11"/>
  <dimension ref="A1:W123"/>
  <sheetViews>
    <sheetView showGridLines="0" zoomScaleSheetLayoutView="100" workbookViewId="0" topLeftCell="A1">
      <pane ySplit="6" topLeftCell="BM7" activePane="bottomLeft" state="frozen"/>
      <selection pane="topLeft" activeCell="D15" sqref="D15"/>
      <selection pane="bottomLeft" activeCell="A7" sqref="A7"/>
    </sheetView>
  </sheetViews>
  <sheetFormatPr defaultColWidth="9.140625" defaultRowHeight="12.75"/>
  <cols>
    <col min="1" max="1" width="3.7109375" style="37" customWidth="1"/>
    <col min="2" max="2" width="3.8515625" style="48" customWidth="1"/>
    <col min="3" max="3" width="4.140625" style="48" customWidth="1"/>
    <col min="4" max="4" width="24.57421875" style="48" customWidth="1"/>
    <col min="5" max="5" width="7.140625" style="48" customWidth="1"/>
    <col min="6" max="6" width="7.7109375" style="48" customWidth="1"/>
    <col min="7" max="7" width="10.421875" style="48" customWidth="1"/>
    <col min="8" max="8" width="1.421875" style="48" customWidth="1"/>
    <col min="9" max="9" width="11.421875" style="48" customWidth="1"/>
    <col min="10" max="10" width="14.00390625" style="48" customWidth="1"/>
    <col min="11" max="11" width="6.28125" style="37" bestFit="1" customWidth="1"/>
    <col min="12" max="12" width="22.421875" style="37" customWidth="1"/>
    <col min="13" max="13" width="20.00390625" style="37" customWidth="1"/>
    <col min="14" max="22" width="4.7109375" style="37" customWidth="1"/>
    <col min="23" max="23" width="5.57421875" style="37" customWidth="1"/>
    <col min="24" max="16384" width="4.7109375" style="37" customWidth="1"/>
  </cols>
  <sheetData>
    <row r="1" spans="1:11" ht="12.75">
      <c r="A1" s="47" t="s">
        <v>66</v>
      </c>
      <c r="K1" s="161" t="s">
        <v>3</v>
      </c>
    </row>
    <row r="2" spans="1:11" ht="12.75">
      <c r="A2" s="47" t="str">
        <f>'Income stmt'!A2</f>
        <v>and its subsidiaries ("The Group")</v>
      </c>
      <c r="K2" s="161" t="s">
        <v>4</v>
      </c>
    </row>
    <row r="3" ht="12.75">
      <c r="A3" s="47" t="str">
        <f>'Income stmt'!A3</f>
        <v>Unaudited Quarterly Report on Consolidated Results for the financial quarter ended 31 December 2001</v>
      </c>
    </row>
    <row r="4" ht="6.75" customHeight="1"/>
    <row r="5" ht="12.75">
      <c r="A5" s="47" t="s">
        <v>102</v>
      </c>
    </row>
    <row r="6" ht="6" customHeight="1"/>
    <row r="7" spans="1:2" ht="12.75">
      <c r="A7" s="49">
        <v>1</v>
      </c>
      <c r="B7" s="50" t="s">
        <v>103</v>
      </c>
    </row>
    <row r="8" spans="1:10" ht="39" customHeight="1">
      <c r="A8" s="49"/>
      <c r="B8" s="190" t="s">
        <v>189</v>
      </c>
      <c r="C8" s="190"/>
      <c r="D8" s="190"/>
      <c r="E8" s="190"/>
      <c r="F8" s="190"/>
      <c r="G8" s="190"/>
      <c r="H8" s="190"/>
      <c r="I8" s="190"/>
      <c r="J8" s="190"/>
    </row>
    <row r="9" spans="1:10" ht="12.75">
      <c r="A9" s="49"/>
      <c r="B9" s="42"/>
      <c r="C9" s="42"/>
      <c r="D9" s="42"/>
      <c r="E9" s="42"/>
      <c r="F9" s="42"/>
      <c r="G9" s="42"/>
      <c r="H9" s="42"/>
      <c r="I9" s="42"/>
      <c r="J9" s="42"/>
    </row>
    <row r="10" spans="1:2" ht="12.75">
      <c r="A10" s="49">
        <v>2</v>
      </c>
      <c r="B10" s="50" t="s">
        <v>121</v>
      </c>
    </row>
    <row r="11" spans="1:10" ht="12.75">
      <c r="A11" s="49"/>
      <c r="B11" s="51" t="s">
        <v>205</v>
      </c>
      <c r="C11" s="52"/>
      <c r="D11" s="52"/>
      <c r="E11" s="52"/>
      <c r="F11" s="52"/>
      <c r="G11" s="52"/>
      <c r="H11" s="52"/>
      <c r="I11" s="52"/>
      <c r="J11" s="37"/>
    </row>
    <row r="12" spans="1:23" ht="12.75">
      <c r="A12" s="49"/>
      <c r="L12" s="81"/>
      <c r="N12" s="52"/>
      <c r="O12" s="52"/>
      <c r="P12" s="52"/>
      <c r="Q12" s="54"/>
      <c r="R12" s="185"/>
      <c r="S12" s="54"/>
      <c r="W12" s="52"/>
    </row>
    <row r="13" spans="1:2" ht="12.75" customHeight="1">
      <c r="A13" s="49">
        <v>3</v>
      </c>
      <c r="B13" s="50" t="s">
        <v>104</v>
      </c>
    </row>
    <row r="14" spans="1:2" ht="12.75">
      <c r="A14" s="49"/>
      <c r="B14" s="48" t="s">
        <v>206</v>
      </c>
    </row>
    <row r="15" ht="12.75">
      <c r="A15" s="49"/>
    </row>
    <row r="16" spans="1:9" ht="12.75">
      <c r="A16" s="49">
        <v>4</v>
      </c>
      <c r="B16" s="50" t="s">
        <v>54</v>
      </c>
      <c r="G16" s="53" t="str">
        <f>I16</f>
        <v>Current </v>
      </c>
      <c r="I16" s="53" t="s">
        <v>159</v>
      </c>
    </row>
    <row r="17" spans="1:9" ht="12.75" customHeight="1">
      <c r="A17" s="49"/>
      <c r="B17" s="50"/>
      <c r="G17" s="53" t="s">
        <v>158</v>
      </c>
      <c r="H17" s="54"/>
      <c r="I17" s="53" t="s">
        <v>161</v>
      </c>
    </row>
    <row r="18" spans="1:9" ht="12.75">
      <c r="A18" s="49"/>
      <c r="B18" s="50"/>
      <c r="G18" s="177" t="s">
        <v>193</v>
      </c>
      <c r="H18" s="55"/>
      <c r="I18" s="55" t="str">
        <f>+G18</f>
        <v>31/12/2001</v>
      </c>
    </row>
    <row r="19" spans="1:9" ht="12.75">
      <c r="A19" s="48"/>
      <c r="D19" s="37"/>
      <c r="G19" s="53" t="s">
        <v>10</v>
      </c>
      <c r="H19" s="50"/>
      <c r="I19" s="53" t="s">
        <v>10</v>
      </c>
    </row>
    <row r="20" spans="1:23" ht="12.75">
      <c r="A20" s="48"/>
      <c r="B20" s="37"/>
      <c r="C20" s="56" t="s">
        <v>132</v>
      </c>
      <c r="D20" s="37"/>
      <c r="G20" s="57">
        <f>'Income stmt'!D22</f>
        <v>-376</v>
      </c>
      <c r="I20" s="57">
        <f>'Income stmt'!H22</f>
        <v>-1372</v>
      </c>
      <c r="W20" s="186">
        <v>-891</v>
      </c>
    </row>
    <row r="21" spans="1:23" ht="12.75">
      <c r="A21" s="48"/>
      <c r="B21" s="37"/>
      <c r="C21" s="56" t="s">
        <v>131</v>
      </c>
      <c r="G21" s="58">
        <v>0</v>
      </c>
      <c r="I21" s="58">
        <v>0</v>
      </c>
      <c r="W21" s="186">
        <v>0</v>
      </c>
    </row>
    <row r="22" spans="1:23" ht="12.75">
      <c r="A22" s="48"/>
      <c r="B22" s="37"/>
      <c r="C22" s="56" t="s">
        <v>178</v>
      </c>
      <c r="G22" s="58">
        <v>0</v>
      </c>
      <c r="I22" s="58">
        <v>0</v>
      </c>
      <c r="W22" s="186"/>
    </row>
    <row r="23" spans="1:23" ht="12.75">
      <c r="A23" s="48"/>
      <c r="B23" s="37"/>
      <c r="C23" s="56" t="s">
        <v>179</v>
      </c>
      <c r="G23" s="58">
        <v>0</v>
      </c>
      <c r="I23" s="58">
        <v>0</v>
      </c>
      <c r="W23" s="186"/>
    </row>
    <row r="24" spans="1:9" ht="13.5" thickBot="1">
      <c r="A24" s="48"/>
      <c r="B24" s="37"/>
      <c r="C24" s="56"/>
      <c r="G24" s="59">
        <f>SUM(G20:G23)</f>
        <v>-376</v>
      </c>
      <c r="I24" s="59">
        <f>SUM(I20:I23)</f>
        <v>-1372</v>
      </c>
    </row>
    <row r="25" spans="1:5" ht="7.5" customHeight="1" thickTop="1">
      <c r="A25" s="48"/>
      <c r="B25" s="37"/>
      <c r="C25" s="56"/>
      <c r="E25" s="60"/>
    </row>
    <row r="26" spans="1:10" ht="12.75">
      <c r="A26" s="48"/>
      <c r="B26" s="190" t="s">
        <v>194</v>
      </c>
      <c r="C26" s="190"/>
      <c r="D26" s="190"/>
      <c r="E26" s="190"/>
      <c r="F26" s="190"/>
      <c r="G26" s="190"/>
      <c r="H26" s="190"/>
      <c r="I26" s="190"/>
      <c r="J26" s="190"/>
    </row>
    <row r="27" spans="1:10" ht="16.5" customHeight="1">
      <c r="A27" s="48"/>
      <c r="B27" s="190"/>
      <c r="C27" s="190"/>
      <c r="D27" s="190"/>
      <c r="E27" s="190"/>
      <c r="F27" s="190"/>
      <c r="G27" s="190"/>
      <c r="H27" s="190"/>
      <c r="I27" s="190"/>
      <c r="J27" s="190"/>
    </row>
    <row r="28" spans="1:10" ht="37.5" customHeight="1">
      <c r="A28" s="48"/>
      <c r="B28" s="194" t="s">
        <v>223</v>
      </c>
      <c r="C28" s="194"/>
      <c r="D28" s="194"/>
      <c r="E28" s="194"/>
      <c r="F28" s="194"/>
      <c r="G28" s="194"/>
      <c r="H28" s="194"/>
      <c r="I28" s="194"/>
      <c r="J28" s="194"/>
    </row>
    <row r="29" spans="2:10" ht="12.75">
      <c r="B29" s="42"/>
      <c r="C29" s="42"/>
      <c r="D29" s="42"/>
      <c r="E29" s="42"/>
      <c r="F29" s="42"/>
      <c r="G29" s="42"/>
      <c r="H29" s="42"/>
      <c r="I29" s="42"/>
      <c r="J29" s="42"/>
    </row>
    <row r="30" spans="1:2" ht="12.75">
      <c r="A30" s="36">
        <v>5</v>
      </c>
      <c r="B30" s="50" t="s">
        <v>180</v>
      </c>
    </row>
    <row r="31" spans="2:10" ht="26.25" customHeight="1">
      <c r="B31" s="190" t="s">
        <v>207</v>
      </c>
      <c r="C31" s="190"/>
      <c r="D31" s="190"/>
      <c r="E31" s="190"/>
      <c r="F31" s="190"/>
      <c r="G31" s="190"/>
      <c r="H31" s="190"/>
      <c r="I31" s="190"/>
      <c r="J31" s="190"/>
    </row>
    <row r="32" ht="12.75">
      <c r="A32" s="48"/>
    </row>
    <row r="33" spans="1:2" ht="12.75">
      <c r="A33" s="49">
        <v>6</v>
      </c>
      <c r="B33" s="50" t="s">
        <v>105</v>
      </c>
    </row>
    <row r="34" spans="1:11" ht="12.75">
      <c r="A34" s="49"/>
      <c r="B34" s="61" t="s">
        <v>176</v>
      </c>
      <c r="C34" s="190" t="s">
        <v>153</v>
      </c>
      <c r="D34" s="190"/>
      <c r="E34" s="190"/>
      <c r="F34" s="190"/>
      <c r="G34" s="190"/>
      <c r="H34" s="190"/>
      <c r="I34" s="190"/>
      <c r="J34" s="190"/>
      <c r="K34" s="42"/>
    </row>
    <row r="35" ht="6.75" customHeight="1">
      <c r="A35" s="49"/>
    </row>
    <row r="36" spans="1:3" ht="12.75">
      <c r="A36" s="49"/>
      <c r="B36" s="62" t="s">
        <v>70</v>
      </c>
      <c r="C36" s="48" t="s">
        <v>195</v>
      </c>
    </row>
    <row r="37" spans="1:7" ht="12.75">
      <c r="A37" s="49"/>
      <c r="G37" s="53" t="s">
        <v>106</v>
      </c>
    </row>
    <row r="38" spans="1:7" ht="12.75">
      <c r="A38" s="49"/>
      <c r="C38" s="48" t="s">
        <v>107</v>
      </c>
      <c r="G38" s="63">
        <f>4274765/1000</f>
        <v>4274.765</v>
      </c>
    </row>
    <row r="39" spans="1:7" ht="12.75">
      <c r="A39" s="49"/>
      <c r="C39" s="48" t="s">
        <v>108</v>
      </c>
      <c r="G39" s="178">
        <v>-1435</v>
      </c>
    </row>
    <row r="40" spans="1:7" ht="13.5" thickBot="1">
      <c r="A40" s="49"/>
      <c r="C40" s="48" t="s">
        <v>109</v>
      </c>
      <c r="G40" s="64">
        <f>SUM(G38:G39)</f>
        <v>2839.7650000000003</v>
      </c>
    </row>
    <row r="41" spans="1:7" ht="14.25" thickBot="1" thickTop="1">
      <c r="A41" s="49"/>
      <c r="C41" s="48" t="s">
        <v>136</v>
      </c>
      <c r="G41" s="65">
        <v>2760</v>
      </c>
    </row>
    <row r="42" ht="9" customHeight="1" thickTop="1">
      <c r="A42" s="49"/>
    </row>
    <row r="43" spans="1:2" ht="12.75">
      <c r="A43" s="49">
        <v>7</v>
      </c>
      <c r="B43" s="50" t="s">
        <v>135</v>
      </c>
    </row>
    <row r="44" spans="1:10" ht="65.25" customHeight="1">
      <c r="A44" s="49"/>
      <c r="B44" s="190" t="s">
        <v>208</v>
      </c>
      <c r="C44" s="190"/>
      <c r="D44" s="190"/>
      <c r="E44" s="190"/>
      <c r="F44" s="190"/>
      <c r="G44" s="190"/>
      <c r="H44" s="190"/>
      <c r="I44" s="190"/>
      <c r="J44" s="190"/>
    </row>
    <row r="45" ht="12.75">
      <c r="A45" s="66"/>
    </row>
    <row r="46" spans="1:2" ht="12.75">
      <c r="A46" s="67">
        <v>8</v>
      </c>
      <c r="B46" s="50" t="s">
        <v>156</v>
      </c>
    </row>
    <row r="47" spans="1:10" ht="106.5" customHeight="1">
      <c r="A47" s="67"/>
      <c r="B47" s="190" t="s">
        <v>209</v>
      </c>
      <c r="C47" s="190"/>
      <c r="D47" s="190"/>
      <c r="E47" s="190"/>
      <c r="F47" s="190"/>
      <c r="G47" s="190"/>
      <c r="H47" s="190"/>
      <c r="I47" s="190"/>
      <c r="J47" s="190"/>
    </row>
    <row r="48" spans="1:10" ht="12.75">
      <c r="A48" s="67">
        <v>8</v>
      </c>
      <c r="B48" s="50" t="s">
        <v>157</v>
      </c>
      <c r="C48" s="42"/>
      <c r="D48" s="42"/>
      <c r="E48" s="42"/>
      <c r="F48" s="42"/>
      <c r="G48" s="42"/>
      <c r="H48" s="42"/>
      <c r="I48" s="42"/>
      <c r="J48" s="42"/>
    </row>
    <row r="49" spans="1:10" s="48" customFormat="1" ht="54.75" customHeight="1">
      <c r="A49" s="67"/>
      <c r="B49" s="190" t="s">
        <v>236</v>
      </c>
      <c r="C49" s="190"/>
      <c r="D49" s="190"/>
      <c r="E49" s="190"/>
      <c r="F49" s="190"/>
      <c r="G49" s="190"/>
      <c r="H49" s="190"/>
      <c r="I49" s="190"/>
      <c r="J49" s="190"/>
    </row>
    <row r="50" spans="1:10" s="48" customFormat="1" ht="54.75" customHeight="1">
      <c r="A50" s="67"/>
      <c r="B50" s="190" t="s">
        <v>211</v>
      </c>
      <c r="C50" s="190"/>
      <c r="D50" s="190"/>
      <c r="E50" s="190"/>
      <c r="F50" s="190"/>
      <c r="G50" s="190"/>
      <c r="H50" s="190"/>
      <c r="I50" s="190"/>
      <c r="J50" s="190"/>
    </row>
    <row r="51" spans="1:10" s="48" customFormat="1" ht="19.5" customHeight="1">
      <c r="A51" s="67"/>
      <c r="B51" s="183" t="s">
        <v>212</v>
      </c>
      <c r="C51" s="181" t="s">
        <v>198</v>
      </c>
      <c r="D51" s="183"/>
      <c r="E51" s="42"/>
      <c r="F51" s="42"/>
      <c r="G51" s="42"/>
      <c r="H51" s="42"/>
      <c r="I51" s="42"/>
      <c r="J51" s="42"/>
    </row>
    <row r="52" spans="1:10" s="48" customFormat="1" ht="57" customHeight="1">
      <c r="A52" s="67"/>
      <c r="B52" s="183"/>
      <c r="C52" s="190" t="s">
        <v>225</v>
      </c>
      <c r="D52" s="190"/>
      <c r="E52" s="190"/>
      <c r="F52" s="190"/>
      <c r="G52" s="190"/>
      <c r="H52" s="190"/>
      <c r="I52" s="190"/>
      <c r="J52" s="190"/>
    </row>
    <row r="53" spans="1:12" s="48" customFormat="1" ht="72" customHeight="1">
      <c r="A53" s="67"/>
      <c r="B53" s="46"/>
      <c r="C53" s="190" t="s">
        <v>226</v>
      </c>
      <c r="D53" s="190"/>
      <c r="E53" s="190"/>
      <c r="F53" s="190"/>
      <c r="G53" s="190"/>
      <c r="H53" s="190"/>
      <c r="I53" s="190"/>
      <c r="J53" s="190"/>
      <c r="L53" s="48" t="s">
        <v>210</v>
      </c>
    </row>
    <row r="54" spans="1:10" s="48" customFormat="1" ht="48" customHeight="1">
      <c r="A54" s="67"/>
      <c r="B54" s="46"/>
      <c r="C54" s="190" t="s">
        <v>213</v>
      </c>
      <c r="D54" s="190"/>
      <c r="E54" s="190"/>
      <c r="F54" s="190"/>
      <c r="G54" s="190"/>
      <c r="H54" s="190"/>
      <c r="I54" s="190"/>
      <c r="J54" s="190"/>
    </row>
    <row r="55" spans="1:10" s="48" customFormat="1" ht="55.5" customHeight="1">
      <c r="A55" s="67"/>
      <c r="B55" s="46"/>
      <c r="C55" s="190" t="s">
        <v>224</v>
      </c>
      <c r="D55" s="190"/>
      <c r="E55" s="190"/>
      <c r="F55" s="190"/>
      <c r="G55" s="190"/>
      <c r="H55" s="190"/>
      <c r="I55" s="190"/>
      <c r="J55" s="190"/>
    </row>
    <row r="56" spans="1:10" s="48" customFormat="1" ht="15" customHeight="1">
      <c r="A56" s="67"/>
      <c r="B56" s="184" t="s">
        <v>220</v>
      </c>
      <c r="C56" s="181" t="s">
        <v>199</v>
      </c>
      <c r="D56" s="42"/>
      <c r="E56" s="42"/>
      <c r="F56" s="42"/>
      <c r="G56" s="42"/>
      <c r="H56" s="42"/>
      <c r="I56" s="42"/>
      <c r="J56" s="42"/>
    </row>
    <row r="57" spans="1:10" s="48" customFormat="1" ht="93" customHeight="1">
      <c r="A57" s="67"/>
      <c r="B57" s="46"/>
      <c r="C57" s="190" t="s">
        <v>214</v>
      </c>
      <c r="D57" s="190"/>
      <c r="E57" s="190"/>
      <c r="F57" s="190"/>
      <c r="G57" s="190"/>
      <c r="H57" s="190"/>
      <c r="I57" s="190"/>
      <c r="J57" s="190"/>
    </row>
    <row r="58" spans="1:10" s="48" customFormat="1" ht="17.25" customHeight="1">
      <c r="A58" s="67"/>
      <c r="B58" s="184" t="s">
        <v>221</v>
      </c>
      <c r="C58" s="181" t="s">
        <v>200</v>
      </c>
      <c r="D58" s="42"/>
      <c r="E58" s="42"/>
      <c r="F58" s="42"/>
      <c r="G58" s="42"/>
      <c r="H58" s="42"/>
      <c r="I58" s="42"/>
      <c r="J58" s="42"/>
    </row>
    <row r="59" spans="1:10" s="48" customFormat="1" ht="69" customHeight="1">
      <c r="A59" s="67"/>
      <c r="B59" s="46"/>
      <c r="C59" s="190" t="s">
        <v>215</v>
      </c>
      <c r="D59" s="190"/>
      <c r="E59" s="190"/>
      <c r="F59" s="190"/>
      <c r="G59" s="190"/>
      <c r="H59" s="190"/>
      <c r="I59" s="190"/>
      <c r="J59" s="190"/>
    </row>
    <row r="60" spans="1:10" s="48" customFormat="1" ht="16.5" customHeight="1">
      <c r="A60" s="67"/>
      <c r="B60" s="74" t="s">
        <v>222</v>
      </c>
      <c r="C60" s="181" t="s">
        <v>201</v>
      </c>
      <c r="D60" s="42"/>
      <c r="E60" s="42"/>
      <c r="F60" s="42"/>
      <c r="G60" s="42"/>
      <c r="H60" s="42"/>
      <c r="I60" s="42"/>
      <c r="J60" s="42"/>
    </row>
    <row r="61" spans="1:10" s="48" customFormat="1" ht="27.75" customHeight="1">
      <c r="A61" s="67"/>
      <c r="C61" s="190" t="s">
        <v>202</v>
      </c>
      <c r="D61" s="190"/>
      <c r="E61" s="190"/>
      <c r="F61" s="190"/>
      <c r="G61" s="190"/>
      <c r="H61" s="190"/>
      <c r="I61" s="190"/>
      <c r="J61" s="190"/>
    </row>
    <row r="62" spans="1:10" s="48" customFormat="1" ht="15" customHeight="1">
      <c r="A62" s="67"/>
      <c r="C62" s="42"/>
      <c r="D62" s="42"/>
      <c r="E62" s="42"/>
      <c r="F62" s="42"/>
      <c r="G62" s="42"/>
      <c r="H62" s="42"/>
      <c r="I62" s="42"/>
      <c r="J62" s="42"/>
    </row>
    <row r="63" spans="1:2" ht="12.75">
      <c r="A63" s="49">
        <v>9</v>
      </c>
      <c r="B63" s="50" t="s">
        <v>110</v>
      </c>
    </row>
    <row r="64" spans="1:10" ht="28.5" customHeight="1">
      <c r="A64" s="49"/>
      <c r="B64" s="191" t="s">
        <v>123</v>
      </c>
      <c r="C64" s="191"/>
      <c r="D64" s="191"/>
      <c r="E64" s="191"/>
      <c r="F64" s="191"/>
      <c r="G64" s="191"/>
      <c r="H64" s="191"/>
      <c r="I64" s="191"/>
      <c r="J64" s="191"/>
    </row>
    <row r="65" spans="1:10" ht="12.75">
      <c r="A65" s="49"/>
      <c r="B65" s="44"/>
      <c r="C65" s="44"/>
      <c r="D65" s="44"/>
      <c r="E65" s="44"/>
      <c r="F65" s="44"/>
      <c r="G65" s="44"/>
      <c r="H65" s="44"/>
      <c r="I65" s="44"/>
      <c r="J65" s="44"/>
    </row>
    <row r="66" spans="1:2" ht="12.75">
      <c r="A66" s="49">
        <v>10</v>
      </c>
      <c r="B66" s="50" t="s">
        <v>111</v>
      </c>
    </row>
    <row r="67" spans="1:2" ht="12.75">
      <c r="A67" s="49"/>
      <c r="B67" s="48" t="s">
        <v>196</v>
      </c>
    </row>
    <row r="68" spans="1:7" ht="12.75">
      <c r="A68" s="49"/>
      <c r="G68" s="53" t="s">
        <v>106</v>
      </c>
    </row>
    <row r="69" spans="1:2" ht="12.75">
      <c r="A69" s="49"/>
      <c r="B69" s="68" t="s">
        <v>216</v>
      </c>
    </row>
    <row r="70" spans="1:11" ht="13.5" thickBot="1">
      <c r="A70" s="49"/>
      <c r="B70" s="48" t="s">
        <v>44</v>
      </c>
      <c r="G70" s="69">
        <v>96412</v>
      </c>
      <c r="K70" s="70">
        <f>G70-'B.Sheet'!E45</f>
        <v>0</v>
      </c>
    </row>
    <row r="71" spans="1:7" ht="13.5" thickTop="1">
      <c r="A71" s="49"/>
      <c r="B71" s="50"/>
      <c r="G71" s="60"/>
    </row>
    <row r="72" spans="1:7" ht="12.75">
      <c r="A72" s="49"/>
      <c r="B72" s="68" t="s">
        <v>217</v>
      </c>
      <c r="G72" s="60"/>
    </row>
    <row r="73" spans="1:7" ht="12.75">
      <c r="A73" s="49"/>
      <c r="B73" s="48" t="s">
        <v>43</v>
      </c>
      <c r="G73" s="60">
        <v>350000</v>
      </c>
    </row>
    <row r="74" spans="1:7" ht="12.75">
      <c r="A74" s="49"/>
      <c r="B74" s="48" t="s">
        <v>44</v>
      </c>
      <c r="G74" s="71">
        <f>49500</f>
        <v>49500</v>
      </c>
    </row>
    <row r="75" spans="1:11" ht="13.5" thickBot="1">
      <c r="A75" s="49"/>
      <c r="B75" s="182" t="s">
        <v>155</v>
      </c>
      <c r="G75" s="69">
        <f>SUM(G73:G74)</f>
        <v>399500</v>
      </c>
      <c r="K75" s="70">
        <f>G75-'B.Sheet'!E29</f>
        <v>0</v>
      </c>
    </row>
    <row r="76" spans="1:11" ht="13.5" thickTop="1">
      <c r="A76" s="49"/>
      <c r="G76" s="60"/>
      <c r="K76" s="70"/>
    </row>
    <row r="77" spans="1:11" ht="29.25" customHeight="1">
      <c r="A77" s="49"/>
      <c r="B77" s="191" t="s">
        <v>218</v>
      </c>
      <c r="C77" s="191"/>
      <c r="D77" s="191"/>
      <c r="E77" s="191"/>
      <c r="F77" s="191"/>
      <c r="G77" s="191"/>
      <c r="H77" s="191"/>
      <c r="I77" s="191"/>
      <c r="J77" s="191"/>
      <c r="K77" s="70"/>
    </row>
    <row r="78" spans="1:7" ht="12.75">
      <c r="A78" s="49"/>
      <c r="B78" s="50"/>
      <c r="G78" s="60"/>
    </row>
    <row r="79" spans="1:10" ht="12.75">
      <c r="A79" s="49">
        <v>11</v>
      </c>
      <c r="B79" s="50" t="s">
        <v>112</v>
      </c>
      <c r="J79" s="44"/>
    </row>
    <row r="80" spans="1:10" ht="12.75">
      <c r="A80" s="49"/>
      <c r="B80" s="48" t="s">
        <v>137</v>
      </c>
      <c r="C80" s="52"/>
      <c r="D80" s="52"/>
      <c r="E80" s="52"/>
      <c r="F80" s="52"/>
      <c r="G80" s="72"/>
      <c r="H80" s="73"/>
      <c r="I80" s="72"/>
      <c r="J80" s="44"/>
    </row>
    <row r="81" spans="1:10" ht="12.75">
      <c r="A81" s="49"/>
      <c r="B81" s="44"/>
      <c r="C81" s="44"/>
      <c r="D81" s="44"/>
      <c r="E81" s="44"/>
      <c r="F81" s="44"/>
      <c r="G81" s="44"/>
      <c r="H81" s="44"/>
      <c r="I81" s="44"/>
      <c r="J81" s="44"/>
    </row>
    <row r="82" spans="1:2" ht="12.75">
      <c r="A82" s="49">
        <v>12</v>
      </c>
      <c r="B82" s="50" t="s">
        <v>113</v>
      </c>
    </row>
    <row r="83" spans="1:2" ht="12.75" customHeight="1">
      <c r="A83" s="49"/>
      <c r="B83" s="48" t="s">
        <v>151</v>
      </c>
    </row>
    <row r="84" ht="12.75">
      <c r="A84" s="49"/>
    </row>
    <row r="85" spans="1:2" ht="12.75">
      <c r="A85" s="49">
        <v>13</v>
      </c>
      <c r="B85" s="50" t="s">
        <v>114</v>
      </c>
    </row>
    <row r="86" spans="1:2" ht="12.75">
      <c r="A86" s="49"/>
      <c r="B86" s="48" t="s">
        <v>122</v>
      </c>
    </row>
    <row r="87" ht="12.75">
      <c r="A87" s="49"/>
    </row>
    <row r="88" spans="1:2" ht="12.75">
      <c r="A88" s="49">
        <v>14</v>
      </c>
      <c r="B88" s="50" t="s">
        <v>115</v>
      </c>
    </row>
    <row r="89" spans="1:2" ht="12.75">
      <c r="A89" s="49"/>
      <c r="B89" s="48" t="s">
        <v>116</v>
      </c>
    </row>
    <row r="90" ht="12.75">
      <c r="A90" s="49"/>
    </row>
    <row r="91" spans="1:2" s="48" customFormat="1" ht="12.75">
      <c r="A91" s="67">
        <v>15</v>
      </c>
      <c r="B91" s="50" t="s">
        <v>117</v>
      </c>
    </row>
    <row r="92" spans="1:9" ht="25.5">
      <c r="A92" s="49"/>
      <c r="G92" s="54" t="s">
        <v>146</v>
      </c>
      <c r="I92" s="54" t="s">
        <v>145</v>
      </c>
    </row>
    <row r="93" spans="1:9" ht="12.75">
      <c r="A93" s="49"/>
      <c r="G93" s="53" t="s">
        <v>10</v>
      </c>
      <c r="H93" s="53"/>
      <c r="I93" s="53" t="s">
        <v>10</v>
      </c>
    </row>
    <row r="94" spans="1:9" ht="12.75">
      <c r="A94" s="49"/>
      <c r="G94" s="53"/>
      <c r="H94" s="53"/>
      <c r="I94" s="53"/>
    </row>
    <row r="95" spans="1:9" ht="13.5" thickBot="1">
      <c r="A95" s="49"/>
      <c r="B95" s="74" t="s">
        <v>162</v>
      </c>
      <c r="G95" s="75">
        <f>'Income stmt'!D11</f>
        <v>151733</v>
      </c>
      <c r="H95" s="76"/>
      <c r="I95" s="75">
        <v>174898</v>
      </c>
    </row>
    <row r="96" spans="1:9" ht="18" customHeight="1" thickBot="1" thickTop="1">
      <c r="A96" s="49"/>
      <c r="B96" s="48" t="s">
        <v>0</v>
      </c>
      <c r="G96" s="77">
        <f>'Income stmt'!D21</f>
        <v>10386</v>
      </c>
      <c r="H96" s="74"/>
      <c r="I96" s="77">
        <v>11846</v>
      </c>
    </row>
    <row r="97" spans="1:7" ht="13.5" thickTop="1">
      <c r="A97" s="49"/>
      <c r="E97" s="78"/>
      <c r="F97" s="76"/>
      <c r="G97" s="78"/>
    </row>
    <row r="98" spans="1:20" ht="43.5" customHeight="1">
      <c r="A98" s="49"/>
      <c r="B98" s="191" t="s">
        <v>232</v>
      </c>
      <c r="C98" s="191"/>
      <c r="D98" s="191"/>
      <c r="E98" s="191"/>
      <c r="F98" s="191"/>
      <c r="G98" s="191"/>
      <c r="H98" s="191"/>
      <c r="I98" s="191"/>
      <c r="J98" s="191"/>
      <c r="L98" s="192"/>
      <c r="M98" s="192"/>
      <c r="N98" s="192"/>
      <c r="O98" s="192"/>
      <c r="P98" s="192"/>
      <c r="Q98" s="192"/>
      <c r="R98" s="192"/>
      <c r="S98" s="192"/>
      <c r="T98" s="192"/>
    </row>
    <row r="99" spans="1:12" s="48" customFormat="1" ht="12.75">
      <c r="A99" s="67">
        <v>16</v>
      </c>
      <c r="B99" s="50" t="s">
        <v>118</v>
      </c>
      <c r="L99" s="37"/>
    </row>
    <row r="100" spans="1:20" ht="51" customHeight="1">
      <c r="A100" s="49"/>
      <c r="B100" s="191" t="s">
        <v>233</v>
      </c>
      <c r="C100" s="191"/>
      <c r="D100" s="191"/>
      <c r="E100" s="191"/>
      <c r="F100" s="191"/>
      <c r="G100" s="191"/>
      <c r="H100" s="191"/>
      <c r="I100" s="191"/>
      <c r="J100" s="191"/>
      <c r="L100" s="192"/>
      <c r="M100" s="192"/>
      <c r="N100" s="192"/>
      <c r="O100" s="192"/>
      <c r="P100" s="192"/>
      <c r="Q100" s="192"/>
      <c r="R100" s="192"/>
      <c r="S100" s="192"/>
      <c r="T100" s="192"/>
    </row>
    <row r="101" spans="1:10" ht="12" customHeight="1">
      <c r="A101" s="49">
        <v>17</v>
      </c>
      <c r="B101" s="50" t="s">
        <v>181</v>
      </c>
      <c r="C101" s="42"/>
      <c r="D101" s="42"/>
      <c r="E101" s="42"/>
      <c r="F101" s="42"/>
      <c r="G101" s="42"/>
      <c r="H101" s="42"/>
      <c r="I101" s="42"/>
      <c r="J101" s="42"/>
    </row>
    <row r="102" spans="1:10" ht="36" customHeight="1">
      <c r="A102" s="49"/>
      <c r="B102" s="191" t="s">
        <v>197</v>
      </c>
      <c r="C102" s="191"/>
      <c r="D102" s="191"/>
      <c r="E102" s="191"/>
      <c r="F102" s="191"/>
      <c r="G102" s="191"/>
      <c r="H102" s="191"/>
      <c r="I102" s="191"/>
      <c r="J102" s="191"/>
    </row>
    <row r="103" spans="1:10" ht="12" customHeight="1">
      <c r="A103" s="49">
        <v>18</v>
      </c>
      <c r="B103" s="50" t="s">
        <v>152</v>
      </c>
      <c r="C103" s="79"/>
      <c r="D103" s="79"/>
      <c r="E103" s="79"/>
      <c r="F103" s="79"/>
      <c r="G103" s="79"/>
      <c r="H103" s="79"/>
      <c r="I103" s="79"/>
      <c r="J103" s="79"/>
    </row>
    <row r="104" spans="1:10" ht="36.75" customHeight="1">
      <c r="A104" s="49"/>
      <c r="B104" s="190" t="s">
        <v>219</v>
      </c>
      <c r="C104" s="190"/>
      <c r="D104" s="190"/>
      <c r="E104" s="190"/>
      <c r="F104" s="190"/>
      <c r="G104" s="190"/>
      <c r="H104" s="190"/>
      <c r="I104" s="190"/>
      <c r="J104" s="190"/>
    </row>
    <row r="105" spans="1:12" s="48" customFormat="1" ht="12.75">
      <c r="A105" s="67">
        <v>19</v>
      </c>
      <c r="B105" s="50" t="s">
        <v>203</v>
      </c>
      <c r="L105" s="37"/>
    </row>
    <row r="106" spans="1:20" ht="47.25" customHeight="1">
      <c r="A106" s="49"/>
      <c r="B106" s="191" t="s">
        <v>234</v>
      </c>
      <c r="C106" s="191"/>
      <c r="D106" s="191"/>
      <c r="E106" s="191"/>
      <c r="F106" s="191"/>
      <c r="G106" s="191"/>
      <c r="H106" s="191"/>
      <c r="I106" s="191"/>
      <c r="J106" s="191"/>
      <c r="L106" s="192"/>
      <c r="M106" s="192"/>
      <c r="N106" s="192"/>
      <c r="O106" s="192"/>
      <c r="P106" s="192"/>
      <c r="Q106" s="192"/>
      <c r="R106" s="192"/>
      <c r="S106" s="192"/>
      <c r="T106" s="192"/>
    </row>
    <row r="107" spans="1:2" ht="12.75">
      <c r="A107" s="49">
        <v>20</v>
      </c>
      <c r="B107" s="50" t="s">
        <v>119</v>
      </c>
    </row>
    <row r="108" spans="1:2" ht="12.75">
      <c r="A108" s="49"/>
      <c r="B108" s="48" t="s">
        <v>154</v>
      </c>
    </row>
    <row r="109" ht="12.75">
      <c r="A109" s="49"/>
    </row>
    <row r="110" spans="1:2" ht="12.75">
      <c r="A110" s="49">
        <v>21</v>
      </c>
      <c r="B110" s="50" t="s">
        <v>120</v>
      </c>
    </row>
    <row r="111" spans="1:2" ht="12.75">
      <c r="A111" s="49"/>
      <c r="B111" s="48" t="s">
        <v>124</v>
      </c>
    </row>
    <row r="112" ht="12.75">
      <c r="A112" s="49"/>
    </row>
    <row r="113" spans="1:9" ht="12.75">
      <c r="A113" s="36">
        <v>22</v>
      </c>
      <c r="B113" s="47" t="s">
        <v>187</v>
      </c>
      <c r="C113" s="159"/>
      <c r="D113" s="159"/>
      <c r="E113" s="159"/>
      <c r="F113" s="159"/>
      <c r="G113" s="159"/>
      <c r="H113" s="159"/>
      <c r="I113" s="159"/>
    </row>
    <row r="114" spans="2:10" ht="80.25" customHeight="1">
      <c r="B114" s="193" t="s">
        <v>204</v>
      </c>
      <c r="C114" s="193"/>
      <c r="D114" s="193"/>
      <c r="E114" s="193"/>
      <c r="F114" s="193"/>
      <c r="G114" s="193"/>
      <c r="H114" s="193"/>
      <c r="I114" s="193"/>
      <c r="J114" s="193"/>
    </row>
    <row r="115" spans="1:2" ht="18.75" customHeight="1">
      <c r="A115" s="48" t="s">
        <v>235</v>
      </c>
      <c r="B115" s="37"/>
    </row>
    <row r="118" spans="2:9" ht="12.75">
      <c r="B118" s="37"/>
      <c r="C118" s="37"/>
      <c r="D118" s="37"/>
      <c r="E118" s="37"/>
      <c r="F118" s="37"/>
      <c r="G118" s="37"/>
      <c r="H118" s="37"/>
      <c r="I118" s="37"/>
    </row>
    <row r="119" spans="2:9" ht="12.75">
      <c r="B119" s="37"/>
      <c r="C119" s="37"/>
      <c r="D119" s="37"/>
      <c r="E119" s="37"/>
      <c r="F119" s="37"/>
      <c r="G119" s="37"/>
      <c r="H119" s="37"/>
      <c r="I119" s="37"/>
    </row>
    <row r="122" spans="2:10" ht="12.75">
      <c r="B122" s="37"/>
      <c r="C122" s="37"/>
      <c r="D122" s="37"/>
      <c r="E122" s="37"/>
      <c r="F122" s="37"/>
      <c r="G122" s="37"/>
      <c r="H122" s="37"/>
      <c r="I122" s="37"/>
      <c r="J122" s="37"/>
    </row>
    <row r="123" spans="2:10" ht="12.75">
      <c r="B123" s="37"/>
      <c r="C123" s="37"/>
      <c r="D123" s="37"/>
      <c r="E123" s="37"/>
      <c r="F123" s="37"/>
      <c r="G123" s="37"/>
      <c r="H123" s="37"/>
      <c r="I123" s="37"/>
      <c r="J123" s="37"/>
    </row>
  </sheetData>
  <mergeCells count="27">
    <mergeCell ref="B8:J8"/>
    <mergeCell ref="B64:J64"/>
    <mergeCell ref="B44:J44"/>
    <mergeCell ref="B26:J27"/>
    <mergeCell ref="B31:J31"/>
    <mergeCell ref="B28:J28"/>
    <mergeCell ref="C34:J34"/>
    <mergeCell ref="B47:J47"/>
    <mergeCell ref="C53:J53"/>
    <mergeCell ref="C57:J57"/>
    <mergeCell ref="L98:T98"/>
    <mergeCell ref="L100:T100"/>
    <mergeCell ref="L106:T106"/>
    <mergeCell ref="B114:J114"/>
    <mergeCell ref="B106:J106"/>
    <mergeCell ref="B104:J104"/>
    <mergeCell ref="B102:J102"/>
    <mergeCell ref="B98:J98"/>
    <mergeCell ref="B100:J100"/>
    <mergeCell ref="B49:J49"/>
    <mergeCell ref="C61:J61"/>
    <mergeCell ref="B77:J77"/>
    <mergeCell ref="C59:J59"/>
    <mergeCell ref="B50:J50"/>
    <mergeCell ref="C52:J52"/>
    <mergeCell ref="C54:J54"/>
    <mergeCell ref="C55:J55"/>
  </mergeCells>
  <conditionalFormatting sqref="K70 K75:K77">
    <cfRule type="cellIs" priority="1" dxfId="1" operator="notEqual" stopIfTrue="1">
      <formula>0</formula>
    </cfRule>
  </conditionalFormatting>
  <hyperlinks>
    <hyperlink ref="K1" location="'Income stmt'!A1" display="'Income stmt'!A1"/>
    <hyperlink ref="K2" location="B.Sheet!A1" display="B.Sheet!A1"/>
  </hyperlinks>
  <printOptions horizontalCentered="1"/>
  <pageMargins left="0.53" right="0.32" top="0.3" bottom="0.2" header="0.25" footer="0.2"/>
  <pageSetup blackAndWhite="1" firstPageNumber="3" useFirstPageNumber="1" fitToHeight="3" fitToWidth="3" horizontalDpi="600" verticalDpi="600" orientation="portrait" paperSize="9" r:id="rId1"/>
  <headerFooter alignWithMargins="0">
    <oddFooter>&amp;C&amp;"Times New Roman,Regular"&amp;P</oddFooter>
  </headerFooter>
  <rowBreaks count="3" manualBreakCount="3">
    <brk id="47" max="9" man="1"/>
    <brk id="65" max="9" man="1"/>
    <brk id="106" max="9" man="1"/>
  </rowBreaks>
</worksheet>
</file>

<file path=xl/worksheets/sheet4.xml><?xml version="1.0" encoding="utf-8"?>
<worksheet xmlns="http://schemas.openxmlformats.org/spreadsheetml/2006/main" xmlns:r="http://schemas.openxmlformats.org/officeDocument/2006/relationships">
  <sheetPr codeName="Sheet8"/>
  <dimension ref="A1:F100"/>
  <sheetViews>
    <sheetView workbookViewId="0" topLeftCell="A1">
      <selection activeCell="B14" sqref="B14"/>
    </sheetView>
  </sheetViews>
  <sheetFormatPr defaultColWidth="9.140625" defaultRowHeight="12.75"/>
  <cols>
    <col min="1" max="1" width="16.8515625" style="0" customWidth="1"/>
    <col min="3" max="3" width="0.71875" style="0" customWidth="1"/>
    <col min="5" max="5" width="0.42578125" style="0" customWidth="1"/>
  </cols>
  <sheetData>
    <row r="1" spans="1:5" ht="12.75">
      <c r="A1" s="2" t="s">
        <v>8</v>
      </c>
      <c r="B1" s="3"/>
      <c r="C1" s="3"/>
      <c r="D1" s="3"/>
      <c r="E1" s="3"/>
    </row>
    <row r="2" spans="1:5" ht="12.75">
      <c r="A2" s="2" t="s">
        <v>9</v>
      </c>
      <c r="B2" s="3"/>
      <c r="C2" s="3"/>
      <c r="D2" s="3"/>
      <c r="E2" s="3"/>
    </row>
    <row r="3" spans="1:5" ht="12.75">
      <c r="A3" s="4"/>
      <c r="B3" s="3"/>
      <c r="C3" s="3"/>
      <c r="D3" s="3"/>
      <c r="E3" s="3"/>
    </row>
    <row r="4" spans="1:5" ht="12.75">
      <c r="A4" s="5"/>
      <c r="B4" s="6" t="s">
        <v>59</v>
      </c>
      <c r="C4" s="7"/>
      <c r="D4" s="6" t="s">
        <v>60</v>
      </c>
      <c r="E4" s="6"/>
    </row>
    <row r="5" spans="1:5" ht="12.75">
      <c r="A5" s="5"/>
      <c r="B5" s="8" t="s">
        <v>10</v>
      </c>
      <c r="C5" s="9"/>
      <c r="D5" s="8" t="s">
        <v>10</v>
      </c>
      <c r="E5" s="8"/>
    </row>
    <row r="6" spans="1:5" ht="12.75">
      <c r="A6" s="10"/>
      <c r="B6" s="3"/>
      <c r="C6" s="3"/>
      <c r="D6" s="3"/>
      <c r="E6" s="3"/>
    </row>
    <row r="7" spans="1:5" ht="12.75">
      <c r="A7" s="11" t="s">
        <v>11</v>
      </c>
      <c r="B7" s="12" t="e">
        <f>ROUND(#REF!,0)</f>
        <v>#REF!</v>
      </c>
      <c r="C7" s="3"/>
      <c r="D7" s="12">
        <v>1511882</v>
      </c>
      <c r="E7" s="12"/>
    </row>
    <row r="8" spans="1:5" ht="12.75">
      <c r="A8" s="10" t="s">
        <v>37</v>
      </c>
      <c r="B8" s="3"/>
      <c r="C8" s="3"/>
      <c r="D8" s="12"/>
      <c r="E8" s="12"/>
    </row>
    <row r="9" spans="1:5" ht="12.75">
      <c r="A9" s="11" t="s">
        <v>12</v>
      </c>
      <c r="B9" s="12" t="e">
        <f>#REF!</f>
        <v>#REF!</v>
      </c>
      <c r="C9" s="3"/>
      <c r="D9" s="12"/>
      <c r="E9" s="12"/>
    </row>
    <row r="10" spans="1:5" ht="12.75">
      <c r="A10" s="11"/>
      <c r="B10" s="3"/>
      <c r="C10" s="3"/>
      <c r="D10" s="12"/>
      <c r="E10" s="12"/>
    </row>
    <row r="11" spans="1:5" ht="12.75">
      <c r="A11" s="11" t="s">
        <v>13</v>
      </c>
      <c r="B11" s="12" t="e">
        <f>ROUND(#REF!,0)</f>
        <v>#REF!</v>
      </c>
      <c r="C11" s="3"/>
      <c r="D11" s="12">
        <v>26519</v>
      </c>
      <c r="E11" s="12"/>
    </row>
    <row r="12" spans="1:5" ht="12.75">
      <c r="A12" s="13"/>
      <c r="B12" s="3"/>
      <c r="C12" s="3"/>
      <c r="D12" s="12"/>
      <c r="E12" s="12"/>
    </row>
    <row r="13" spans="1:5" ht="12.75">
      <c r="A13" s="11" t="s">
        <v>14</v>
      </c>
      <c r="B13" s="12" t="e">
        <f>ROUND(#REF!,0)</f>
        <v>#REF!</v>
      </c>
      <c r="C13" s="3"/>
      <c r="D13" s="12">
        <v>11959</v>
      </c>
      <c r="E13" s="12"/>
    </row>
    <row r="14" spans="1:5" ht="12.75">
      <c r="A14" s="11"/>
      <c r="B14" s="3"/>
      <c r="C14" s="3"/>
      <c r="D14" s="12"/>
      <c r="E14" s="12"/>
    </row>
    <row r="15" spans="1:5" ht="12.75">
      <c r="A15" s="11" t="s">
        <v>15</v>
      </c>
      <c r="B15" s="12" t="e">
        <f>#REF!</f>
        <v>#REF!</v>
      </c>
      <c r="C15" s="3"/>
      <c r="D15" s="12"/>
      <c r="E15" s="12"/>
    </row>
    <row r="16" spans="1:5" ht="12.75">
      <c r="A16" s="10"/>
      <c r="B16" s="3"/>
      <c r="C16" s="3"/>
      <c r="D16" s="12"/>
      <c r="E16" s="12"/>
    </row>
    <row r="17" spans="1:5" ht="12.75">
      <c r="A17" s="4" t="s">
        <v>16</v>
      </c>
      <c r="B17" s="12" t="e">
        <f>ROUND(#REF!,0)-1588-2985-167</f>
        <v>#REF!</v>
      </c>
      <c r="C17" s="3"/>
      <c r="D17" s="12">
        <v>281</v>
      </c>
      <c r="E17" s="12"/>
    </row>
    <row r="18" spans="1:5" ht="12.75">
      <c r="A18" s="10"/>
      <c r="B18" s="3"/>
      <c r="C18" s="3"/>
      <c r="D18" s="12"/>
      <c r="E18" s="12"/>
    </row>
    <row r="19" spans="1:5" ht="12.75">
      <c r="A19" s="2" t="s">
        <v>17</v>
      </c>
      <c r="B19" s="14"/>
      <c r="C19" s="3"/>
      <c r="D19" s="14"/>
      <c r="E19" s="15"/>
    </row>
    <row r="20" spans="1:5" ht="12.75">
      <c r="A20" s="3" t="s">
        <v>18</v>
      </c>
      <c r="B20" s="16" t="e">
        <f>ROUND(#REF!,0)</f>
        <v>#REF!</v>
      </c>
      <c r="C20" s="3"/>
      <c r="D20" s="16">
        <v>132819</v>
      </c>
      <c r="E20" s="17"/>
    </row>
    <row r="21" spans="1:5" ht="12.75">
      <c r="A21" s="3" t="s">
        <v>19</v>
      </c>
      <c r="B21" s="16" t="e">
        <f>ROUND(#REF!,0)</f>
        <v>#REF!</v>
      </c>
      <c r="C21" s="3"/>
      <c r="D21" s="16">
        <v>79326</v>
      </c>
      <c r="E21" s="17"/>
    </row>
    <row r="22" spans="1:5" ht="12.75">
      <c r="A22" s="3" t="s">
        <v>20</v>
      </c>
      <c r="B22" s="16" t="e">
        <f>ROUND(#REF!,0)+2985</f>
        <v>#REF!</v>
      </c>
      <c r="C22" s="3"/>
      <c r="D22" s="16">
        <v>42294</v>
      </c>
      <c r="E22" s="17"/>
    </row>
    <row r="23" spans="1:5" ht="12.75">
      <c r="A23" s="3" t="s">
        <v>21</v>
      </c>
      <c r="B23" s="16" t="e">
        <f>ROUND(#REF!,0)</f>
        <v>#REF!</v>
      </c>
      <c r="C23" s="3"/>
      <c r="D23" s="16"/>
      <c r="E23" s="17"/>
    </row>
    <row r="24" spans="1:5" ht="12.75">
      <c r="A24" s="3" t="s">
        <v>22</v>
      </c>
      <c r="B24" s="16" t="e">
        <f>ROUND(#REF!,0)</f>
        <v>#REF!</v>
      </c>
      <c r="C24" s="3"/>
      <c r="D24" s="16"/>
      <c r="E24" s="17"/>
    </row>
    <row r="25" spans="1:5" ht="12.75">
      <c r="A25" s="3" t="s">
        <v>61</v>
      </c>
      <c r="B25" s="16" t="e">
        <f>ROUND(#REF!,0)</f>
        <v>#REF!</v>
      </c>
      <c r="C25" s="3"/>
      <c r="D25" s="16">
        <v>0</v>
      </c>
      <c r="E25" s="17"/>
    </row>
    <row r="26" spans="1:5" ht="12.75">
      <c r="A26" s="3" t="s">
        <v>23</v>
      </c>
      <c r="B26" s="16" t="e">
        <f>ROUND(#REF!,0)</f>
        <v>#REF!</v>
      </c>
      <c r="C26" s="3"/>
      <c r="D26" s="16">
        <v>1087</v>
      </c>
      <c r="E26" s="17"/>
    </row>
    <row r="27" spans="1:5" ht="12.75">
      <c r="A27" s="3" t="s">
        <v>24</v>
      </c>
      <c r="B27" s="18" t="e">
        <f>ROUND(#REF!,0)</f>
        <v>#REF!</v>
      </c>
      <c r="C27" s="3"/>
      <c r="D27" s="18">
        <v>6973</v>
      </c>
      <c r="E27" s="17"/>
    </row>
    <row r="28" spans="1:5" ht="12.75">
      <c r="A28" s="19"/>
      <c r="B28" s="20"/>
      <c r="C28" s="3"/>
      <c r="D28" s="20"/>
      <c r="E28" s="15"/>
    </row>
    <row r="29" spans="1:5" ht="12.75">
      <c r="A29" s="3"/>
      <c r="B29" s="21" t="e">
        <f>SUM(B20:B27)</f>
        <v>#REF!</v>
      </c>
      <c r="C29" s="3"/>
      <c r="D29" s="21">
        <f>SUM(D20:D27)</f>
        <v>262499</v>
      </c>
      <c r="E29" s="22"/>
    </row>
    <row r="30" spans="1:5" ht="12.75">
      <c r="A30" s="3"/>
      <c r="B30" s="3"/>
      <c r="C30" s="3"/>
      <c r="D30" s="12"/>
      <c r="E30" s="12"/>
    </row>
    <row r="31" spans="1:5" ht="12.75">
      <c r="A31" s="2" t="s">
        <v>25</v>
      </c>
      <c r="B31" s="14"/>
      <c r="C31" s="3"/>
      <c r="D31" s="14"/>
      <c r="E31" s="15"/>
    </row>
    <row r="32" spans="1:5" ht="12.75">
      <c r="A32" s="3" t="s">
        <v>26</v>
      </c>
      <c r="B32" s="16" t="e">
        <f>ROUND(#REF!,0)</f>
        <v>#REF!</v>
      </c>
      <c r="C32" s="3"/>
      <c r="D32" s="16">
        <v>77375</v>
      </c>
      <c r="E32" s="17"/>
    </row>
    <row r="33" spans="1:5" ht="12.75">
      <c r="A33" s="3" t="s">
        <v>27</v>
      </c>
      <c r="B33" s="16" t="e">
        <f>ROUND(#REF!,0)+60000-167</f>
        <v>#REF!</v>
      </c>
      <c r="C33" s="3"/>
      <c r="D33" s="16">
        <v>412624</v>
      </c>
      <c r="E33" s="17"/>
    </row>
    <row r="34" spans="1:5" ht="12.75">
      <c r="A34" s="3" t="s">
        <v>28</v>
      </c>
      <c r="B34" s="16" t="e">
        <f>ROUND(#REF!,0)</f>
        <v>#REF!</v>
      </c>
      <c r="C34" s="3"/>
      <c r="D34" s="16">
        <v>11142</v>
      </c>
      <c r="E34" s="17"/>
    </row>
    <row r="35" spans="1:5" ht="12.75">
      <c r="A35" s="3" t="s">
        <v>29</v>
      </c>
      <c r="B35" s="16" t="e">
        <f>ROUND(#REF!,0)+103+6</f>
        <v>#REF!</v>
      </c>
      <c r="C35" s="3"/>
      <c r="D35" s="16">
        <v>69634</v>
      </c>
      <c r="E35" s="17"/>
    </row>
    <row r="36" spans="1:5" ht="12.75">
      <c r="A36" s="3" t="s">
        <v>30</v>
      </c>
      <c r="B36" s="16" t="e">
        <f>ROUND(#REF!,0)</f>
        <v>#REF!</v>
      </c>
      <c r="C36" s="3"/>
      <c r="D36" s="16"/>
      <c r="E36" s="17"/>
    </row>
    <row r="37" spans="1:5" ht="12.75">
      <c r="A37" s="3" t="s">
        <v>31</v>
      </c>
      <c r="B37" s="16" t="e">
        <f>ROUND(#REF!,0)</f>
        <v>#REF!</v>
      </c>
      <c r="C37" s="3"/>
      <c r="D37" s="16"/>
      <c r="E37" s="17"/>
    </row>
    <row r="38" spans="1:5" ht="12.75">
      <c r="A38" s="3" t="s">
        <v>62</v>
      </c>
      <c r="B38" s="16">
        <f>256143+1686</f>
        <v>257829</v>
      </c>
      <c r="C38" s="3"/>
      <c r="D38" s="16">
        <v>0</v>
      </c>
      <c r="E38" s="17"/>
    </row>
    <row r="39" spans="1:5" ht="12.75">
      <c r="A39" s="3" t="s">
        <v>63</v>
      </c>
      <c r="B39" s="16" t="e">
        <f>ROUND(#REF!,0)-256143+1-1686</f>
        <v>#REF!</v>
      </c>
      <c r="C39" s="3"/>
      <c r="D39" s="16">
        <v>0</v>
      </c>
      <c r="E39" s="17"/>
    </row>
    <row r="40" spans="1:5" ht="12.75">
      <c r="A40" s="3" t="s">
        <v>32</v>
      </c>
      <c r="B40" s="18" t="e">
        <f>ROUND(#REF!,0)</f>
        <v>#REF!</v>
      </c>
      <c r="C40" s="3"/>
      <c r="D40" s="18">
        <v>3485</v>
      </c>
      <c r="E40" s="17"/>
    </row>
    <row r="41" spans="1:5" ht="12.75">
      <c r="A41" s="3"/>
      <c r="B41" s="16"/>
      <c r="C41" s="3"/>
      <c r="D41" s="16"/>
      <c r="E41" s="17"/>
    </row>
    <row r="42" spans="1:5" ht="12.75">
      <c r="A42" s="3"/>
      <c r="B42" s="21" t="e">
        <f>SUM(B32:B40)</f>
        <v>#REF!</v>
      </c>
      <c r="C42" s="3"/>
      <c r="D42" s="21">
        <f>SUM(D32:D40)</f>
        <v>574260</v>
      </c>
      <c r="E42" s="22"/>
    </row>
    <row r="43" spans="1:5" ht="12.75">
      <c r="A43" s="3"/>
      <c r="B43" s="3"/>
      <c r="C43" s="3"/>
      <c r="D43" s="3"/>
      <c r="E43" s="3"/>
    </row>
    <row r="44" spans="1:5" ht="12.75">
      <c r="A44" s="2" t="s">
        <v>33</v>
      </c>
      <c r="B44" s="23" t="e">
        <f>B29-B42</f>
        <v>#REF!</v>
      </c>
      <c r="C44" s="3"/>
      <c r="D44" s="23">
        <f>D29-D42</f>
        <v>-311761</v>
      </c>
      <c r="E44" s="22"/>
    </row>
    <row r="45" spans="1:5" ht="12.75">
      <c r="A45" s="3"/>
      <c r="B45" s="3"/>
      <c r="C45" s="3"/>
      <c r="D45" s="3"/>
      <c r="E45" s="3"/>
    </row>
    <row r="46" spans="1:5" ht="13.5" thickBot="1">
      <c r="A46" s="3"/>
      <c r="B46" s="24" t="e">
        <f>B44+SUM(B7:B17)</f>
        <v>#REF!</v>
      </c>
      <c r="C46" s="3"/>
      <c r="D46" s="24">
        <f>D44+SUM(D7:D17)</f>
        <v>1238880</v>
      </c>
      <c r="E46" s="22"/>
    </row>
    <row r="47" spans="1:5" ht="13.5" thickTop="1">
      <c r="A47" s="3"/>
      <c r="B47" s="3"/>
      <c r="C47" s="3"/>
      <c r="D47" s="12"/>
      <c r="E47" s="12"/>
    </row>
    <row r="48" spans="1:5" ht="12.75">
      <c r="A48" s="3" t="s">
        <v>34</v>
      </c>
      <c r="B48" s="3"/>
      <c r="C48" s="3"/>
      <c r="D48" s="12"/>
      <c r="E48" s="12"/>
    </row>
    <row r="49" spans="1:5" ht="12.75">
      <c r="A49" s="3"/>
      <c r="B49" s="3"/>
      <c r="C49" s="3"/>
      <c r="D49" s="12"/>
      <c r="E49" s="12"/>
    </row>
    <row r="50" spans="1:5" ht="12.75">
      <c r="A50" s="2" t="s">
        <v>35</v>
      </c>
      <c r="B50" s="12" t="e">
        <f>ROUND(#REF!,0)</f>
        <v>#REF!</v>
      </c>
      <c r="C50" s="3"/>
      <c r="D50" s="12">
        <v>415181</v>
      </c>
      <c r="E50" s="12"/>
    </row>
    <row r="51" spans="1:5" ht="12.75">
      <c r="A51" s="3"/>
      <c r="B51" s="3"/>
      <c r="C51" s="3"/>
      <c r="D51" s="12"/>
      <c r="E51" s="12"/>
    </row>
    <row r="52" spans="1:5" ht="12.75">
      <c r="A52" s="2" t="s">
        <v>36</v>
      </c>
      <c r="B52" s="12" t="e">
        <f>ROUND(#REF!,0)</f>
        <v>#REF!</v>
      </c>
      <c r="C52" s="3"/>
      <c r="D52" s="12">
        <v>303117</v>
      </c>
      <c r="E52" s="12"/>
    </row>
    <row r="53" spans="1:5" ht="12.75">
      <c r="A53" s="3"/>
      <c r="B53" s="3"/>
      <c r="C53" s="3"/>
      <c r="D53" s="12"/>
      <c r="E53" s="12"/>
    </row>
    <row r="54" spans="1:5" ht="12.75">
      <c r="A54" s="2" t="s">
        <v>38</v>
      </c>
      <c r="B54" s="12" t="e">
        <f>ROUND(#REF!,0)</f>
        <v>#REF!</v>
      </c>
      <c r="C54" s="3"/>
      <c r="D54" s="12">
        <v>61824</v>
      </c>
      <c r="E54" s="12"/>
    </row>
    <row r="55" spans="1:5" ht="12.75">
      <c r="A55" s="2"/>
      <c r="B55" s="3"/>
      <c r="C55" s="3"/>
      <c r="D55" s="12"/>
      <c r="E55" s="12"/>
    </row>
    <row r="56" spans="1:5" ht="12.75">
      <c r="A56" s="2" t="s">
        <v>39</v>
      </c>
      <c r="B56" s="12" t="e">
        <f>ROUND(#REF!,0)</f>
        <v>#REF!</v>
      </c>
      <c r="C56" s="3"/>
      <c r="D56" s="12">
        <v>82024</v>
      </c>
      <c r="E56" s="12"/>
    </row>
    <row r="57" spans="1:5" ht="12.75">
      <c r="A57" s="3"/>
      <c r="B57" s="3"/>
      <c r="C57" s="3"/>
      <c r="D57" s="12"/>
      <c r="E57" s="12"/>
    </row>
    <row r="58" spans="1:5" ht="12.75">
      <c r="A58" s="2" t="s">
        <v>40</v>
      </c>
      <c r="B58" s="25" t="e">
        <f>ROUND(#REF!,0)-6</f>
        <v>#REF!</v>
      </c>
      <c r="C58" s="3"/>
      <c r="D58" s="25">
        <v>-377332</v>
      </c>
      <c r="E58" s="17"/>
    </row>
    <row r="59" spans="1:5" ht="12.75">
      <c r="A59" s="3"/>
      <c r="B59" s="3"/>
      <c r="C59" s="3"/>
      <c r="D59" s="12"/>
      <c r="E59" s="12"/>
    </row>
    <row r="60" spans="1:5" ht="12.75">
      <c r="A60" s="3"/>
      <c r="B60" s="19" t="e">
        <f>SUM(B50:B58)</f>
        <v>#REF!</v>
      </c>
      <c r="C60" s="3"/>
      <c r="D60" s="19">
        <f>SUM(D50:D58)</f>
        <v>484814</v>
      </c>
      <c r="E60" s="19"/>
    </row>
    <row r="61" spans="1:5" ht="12.75">
      <c r="A61" s="2" t="s">
        <v>64</v>
      </c>
      <c r="B61" s="3"/>
      <c r="C61" s="3"/>
      <c r="D61" s="12"/>
      <c r="E61" s="12"/>
    </row>
    <row r="62" spans="1:5" ht="12.75">
      <c r="A62" s="3" t="s">
        <v>41</v>
      </c>
      <c r="B62" s="12" t="e">
        <f>#REF!</f>
        <v>#REF!</v>
      </c>
      <c r="C62" s="3"/>
      <c r="D62" s="12"/>
      <c r="E62" s="12"/>
    </row>
    <row r="63" spans="1:6" ht="12.75">
      <c r="A63" s="3" t="s">
        <v>42</v>
      </c>
      <c r="B63" s="12" t="e">
        <f>ROUND(#REF!,0)</f>
        <v>#REF!</v>
      </c>
      <c r="C63" s="3"/>
      <c r="D63" s="12">
        <v>92781</v>
      </c>
      <c r="E63" s="12"/>
      <c r="F63" s="1"/>
    </row>
    <row r="64" spans="1:5" ht="12.75">
      <c r="A64" s="3" t="s">
        <v>43</v>
      </c>
      <c r="B64" s="12" t="e">
        <f>ROUND(#REF!,0)</f>
        <v>#REF!</v>
      </c>
      <c r="C64" s="3"/>
      <c r="D64" s="12">
        <v>350000</v>
      </c>
      <c r="E64" s="12"/>
    </row>
    <row r="65" spans="1:5" ht="12.75">
      <c r="A65" s="3" t="s">
        <v>44</v>
      </c>
      <c r="B65" s="12" t="e">
        <f>ROUND(#REF!,0)-1588-60000</f>
        <v>#REF!</v>
      </c>
      <c r="C65" s="3"/>
      <c r="D65" s="12">
        <v>297850</v>
      </c>
      <c r="E65" s="12"/>
    </row>
    <row r="66" spans="1:5" ht="12.75">
      <c r="A66" s="3" t="s">
        <v>45</v>
      </c>
      <c r="B66" s="12" t="e">
        <f>ROUND(#REF!,0)</f>
        <v>#REF!</v>
      </c>
      <c r="C66" s="3"/>
      <c r="D66" s="12"/>
      <c r="E66" s="12"/>
    </row>
    <row r="67" spans="1:5" ht="12.75">
      <c r="A67" s="3" t="s">
        <v>46</v>
      </c>
      <c r="B67" s="12" t="e">
        <f>ROUND(#REF!,0)-103</f>
        <v>#REF!</v>
      </c>
      <c r="C67" s="3"/>
      <c r="D67" s="12">
        <v>5395</v>
      </c>
      <c r="E67" s="12"/>
    </row>
    <row r="68" spans="1:5" ht="12.75">
      <c r="A68" s="3" t="s">
        <v>47</v>
      </c>
      <c r="B68" s="25" t="e">
        <f>ROUND(#REF!,0)</f>
        <v>#REF!</v>
      </c>
      <c r="C68" s="3"/>
      <c r="D68" s="25">
        <v>8040</v>
      </c>
      <c r="E68" s="17"/>
    </row>
    <row r="69" spans="1:5" ht="12.75">
      <c r="A69" s="3"/>
      <c r="B69" s="3"/>
      <c r="C69" s="3"/>
      <c r="D69" s="3"/>
      <c r="E69" s="3"/>
    </row>
    <row r="70" spans="1:5" ht="13.5" thickBot="1">
      <c r="A70" s="3"/>
      <c r="B70" s="24" t="e">
        <f>SUM(B60:B68)</f>
        <v>#REF!</v>
      </c>
      <c r="C70" s="3"/>
      <c r="D70" s="24">
        <f>SUM(D60:D68)</f>
        <v>1238880</v>
      </c>
      <c r="E70" s="22"/>
    </row>
    <row r="71" spans="1:5" ht="13.5" thickTop="1">
      <c r="A71" s="3"/>
      <c r="B71" s="3"/>
      <c r="C71" s="3"/>
      <c r="D71" s="3"/>
      <c r="E71" s="3"/>
    </row>
    <row r="72" spans="1:5" ht="12.75">
      <c r="A72" s="3" t="s">
        <v>48</v>
      </c>
      <c r="B72" s="19" t="e">
        <f>B70-B46</f>
        <v>#REF!</v>
      </c>
      <c r="C72" s="3"/>
      <c r="D72" s="19">
        <f>D70-D46</f>
        <v>0</v>
      </c>
      <c r="E72" s="3"/>
    </row>
    <row r="73" spans="1:5" ht="12.75">
      <c r="A73" s="7" t="str">
        <f>A1</f>
        <v>KEDAH CEMENT HOLDINGS BERHAD</v>
      </c>
      <c r="B73" s="3"/>
      <c r="C73" s="3"/>
      <c r="D73" s="3"/>
      <c r="E73" s="3"/>
    </row>
    <row r="74" spans="1:5" ht="12.75">
      <c r="A74" s="11" t="s">
        <v>49</v>
      </c>
      <c r="B74" s="3"/>
      <c r="C74" s="3"/>
      <c r="D74" s="3"/>
      <c r="E74" s="3"/>
    </row>
    <row r="75" spans="1:5" ht="12.75">
      <c r="A75" s="11"/>
      <c r="B75" s="3"/>
      <c r="C75" s="3"/>
      <c r="D75" s="3"/>
      <c r="E75" s="3"/>
    </row>
    <row r="76" spans="1:5" ht="12.75">
      <c r="A76" s="5"/>
      <c r="B76" s="6" t="s">
        <v>59</v>
      </c>
      <c r="C76" s="7"/>
      <c r="D76" s="6" t="s">
        <v>60</v>
      </c>
      <c r="E76" s="6"/>
    </row>
    <row r="77" spans="1:5" ht="12.75">
      <c r="A77" s="5"/>
      <c r="B77" s="8" t="s">
        <v>10</v>
      </c>
      <c r="C77" s="9"/>
      <c r="D77" s="8" t="s">
        <v>10</v>
      </c>
      <c r="E77" s="8"/>
    </row>
    <row r="78" spans="1:5" ht="12.75">
      <c r="A78" s="13"/>
      <c r="B78" s="3"/>
      <c r="C78" s="3"/>
      <c r="D78" s="3"/>
      <c r="E78" s="3"/>
    </row>
    <row r="79" spans="1:5" ht="13.5" thickBot="1">
      <c r="A79" s="26" t="s">
        <v>50</v>
      </c>
      <c r="B79" s="27" t="e">
        <f>ROUND(#REF!,0)</f>
        <v>#REF!</v>
      </c>
      <c r="C79" s="3"/>
      <c r="D79" s="27">
        <v>380448</v>
      </c>
      <c r="E79" s="3"/>
    </row>
    <row r="80" spans="1:5" ht="13.5" thickTop="1">
      <c r="A80" s="28"/>
      <c r="B80" s="3"/>
      <c r="C80" s="3"/>
      <c r="D80" s="3"/>
      <c r="E80" s="3"/>
    </row>
    <row r="81" spans="1:5" ht="12.75">
      <c r="A81" s="28" t="s">
        <v>51</v>
      </c>
      <c r="B81" s="12" t="e">
        <f>ROUND(#REF!,0)</f>
        <v>#REF!</v>
      </c>
      <c r="C81" s="3"/>
      <c r="D81" s="3"/>
      <c r="E81" s="3"/>
    </row>
    <row r="82" spans="1:5" ht="12.75">
      <c r="A82" s="28"/>
      <c r="B82" s="3"/>
      <c r="C82" s="3"/>
      <c r="D82" s="3"/>
      <c r="E82" s="3"/>
    </row>
    <row r="83" spans="1:5" ht="12.75">
      <c r="A83" s="26" t="s">
        <v>52</v>
      </c>
      <c r="B83" s="12" t="e">
        <f>ROUND(#REF!,0)</f>
        <v>#REF!</v>
      </c>
      <c r="C83" s="3"/>
      <c r="D83" s="12">
        <v>-169700</v>
      </c>
      <c r="E83" s="3"/>
    </row>
    <row r="84" spans="1:5" ht="12.75">
      <c r="A84" s="28"/>
      <c r="B84" s="3"/>
      <c r="C84" s="3"/>
      <c r="D84" s="12"/>
      <c r="E84" s="3"/>
    </row>
    <row r="85" spans="1:5" ht="12.75">
      <c r="A85" s="26" t="s">
        <v>53</v>
      </c>
      <c r="B85" s="25" t="e">
        <f>ROUND(#REF!,0)</f>
        <v>#REF!</v>
      </c>
      <c r="C85" s="3"/>
      <c r="D85" s="25">
        <v>8325</v>
      </c>
      <c r="E85" s="3"/>
    </row>
    <row r="86" spans="1:5" ht="12.75">
      <c r="A86" s="28"/>
      <c r="B86" s="3"/>
      <c r="C86" s="3"/>
      <c r="D86" s="12"/>
      <c r="E86" s="3"/>
    </row>
    <row r="87" spans="1:5" ht="12.75">
      <c r="A87" s="28"/>
      <c r="B87" s="19" t="e">
        <f>SUM(B83:B85)</f>
        <v>#REF!</v>
      </c>
      <c r="C87" s="3"/>
      <c r="D87" s="12">
        <f>SUM(D83:D85)</f>
        <v>-161375</v>
      </c>
      <c r="E87" s="3"/>
    </row>
    <row r="88" spans="1:5" ht="12.75">
      <c r="A88" s="28"/>
      <c r="B88" s="3"/>
      <c r="C88" s="3"/>
      <c r="D88" s="12"/>
      <c r="E88" s="3"/>
    </row>
    <row r="89" spans="1:5" ht="12.75">
      <c r="A89" s="26" t="s">
        <v>54</v>
      </c>
      <c r="B89" s="25" t="e">
        <f>ROUND(#REF!,0)+6</f>
        <v>#REF!</v>
      </c>
      <c r="C89" s="3"/>
      <c r="D89" s="25">
        <v>-2757</v>
      </c>
      <c r="E89" s="3"/>
    </row>
    <row r="90" spans="1:5" ht="12.75">
      <c r="A90" s="28"/>
      <c r="B90" s="3"/>
      <c r="C90" s="3"/>
      <c r="D90" s="12"/>
      <c r="E90" s="3"/>
    </row>
    <row r="91" spans="1:5" ht="12.75">
      <c r="A91" s="26" t="s">
        <v>55</v>
      </c>
      <c r="B91" s="12" t="e">
        <f>SUM(B87:B89)</f>
        <v>#REF!</v>
      </c>
      <c r="C91" s="3"/>
      <c r="D91" s="12">
        <f>SUM(D87:D89)</f>
        <v>-164132</v>
      </c>
      <c r="E91" s="3"/>
    </row>
    <row r="92" spans="1:5" ht="12.75">
      <c r="A92" s="28"/>
      <c r="B92" s="3"/>
      <c r="C92" s="3"/>
      <c r="D92" s="12"/>
      <c r="E92" s="3"/>
    </row>
    <row r="93" spans="1:5" ht="12.75">
      <c r="A93" s="26" t="s">
        <v>56</v>
      </c>
      <c r="B93" s="25" t="e">
        <f>ROUND(#REF!,0)</f>
        <v>#REF!</v>
      </c>
      <c r="C93" s="3"/>
      <c r="D93" s="25">
        <v>0</v>
      </c>
      <c r="E93" s="3"/>
    </row>
    <row r="94" spans="1:5" ht="12.75">
      <c r="A94" s="28"/>
      <c r="B94" s="3"/>
      <c r="C94" s="3"/>
      <c r="D94" s="12"/>
      <c r="E94" s="3"/>
    </row>
    <row r="95" spans="1:5" ht="12.75">
      <c r="A95" s="28"/>
      <c r="B95" s="19" t="e">
        <f>SUM(B91:B93)</f>
        <v>#REF!</v>
      </c>
      <c r="C95" s="3"/>
      <c r="D95" s="19">
        <f>SUM(D91:D93)</f>
        <v>-164132</v>
      </c>
      <c r="E95" s="3"/>
    </row>
    <row r="96" spans="1:5" ht="12.75">
      <c r="A96" s="12"/>
      <c r="B96" s="3"/>
      <c r="C96" s="3"/>
      <c r="D96" s="12"/>
      <c r="E96" s="3"/>
    </row>
    <row r="97" spans="1:5" ht="12.75">
      <c r="A97" s="29" t="s">
        <v>57</v>
      </c>
      <c r="B97" s="25" t="e">
        <f>ROUND(#REF!,0)</f>
        <v>#REF!</v>
      </c>
      <c r="C97" s="3"/>
      <c r="D97" s="25">
        <v>-213200</v>
      </c>
      <c r="E97" s="3"/>
    </row>
    <row r="98" spans="1:5" ht="12.75">
      <c r="A98" s="29"/>
      <c r="B98" s="3"/>
      <c r="C98" s="3"/>
      <c r="D98" s="12"/>
      <c r="E98" s="3"/>
    </row>
    <row r="99" spans="1:5" ht="13.5" thickBot="1">
      <c r="A99" s="29" t="s">
        <v>58</v>
      </c>
      <c r="B99" s="27" t="e">
        <f>SUM(B95:B97)</f>
        <v>#REF!</v>
      </c>
      <c r="C99" s="3"/>
      <c r="D99" s="27">
        <f>SUM(D95:D97)</f>
        <v>-377332</v>
      </c>
      <c r="E99" s="3"/>
    </row>
    <row r="100" spans="1:5" ht="13.5" thickTop="1">
      <c r="A100" s="12"/>
      <c r="B100" s="3"/>
      <c r="C100" s="3"/>
      <c r="D100" s="3"/>
      <c r="E100" s="3"/>
    </row>
  </sheetData>
  <printOptions/>
  <pageMargins left="0.75" right="0.75" top="1" bottom="1" header="0.5" footer="0.5"/>
  <pageSetup orientation="portrait" paperSize="9"/>
  <headerFooter alignWithMargins="0">
    <oddHeader>&amp;C&amp;A</oddHeader>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Malayan Cement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Kedah Cement Holdings Berhad</dc:title>
  <dc:subject>Consolidation Pack 2000</dc:subject>
  <dc:creator>Ka-Meng Au</dc:creator>
  <cp:keywords/>
  <dc:description/>
  <cp:lastModifiedBy>mcb</cp:lastModifiedBy>
  <cp:lastPrinted>2002-02-22T08:27:05Z</cp:lastPrinted>
  <dcterms:created xsi:type="dcterms:W3CDTF">2000-02-08T06:01:45Z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